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id\Common\Outreach Unit\Website\Website Docs\Summer\"/>
    </mc:Choice>
  </mc:AlternateContent>
  <xr:revisionPtr revIDLastSave="0" documentId="8_{03EE1976-D48A-4B47-B7DF-B48F1713313A}" xr6:coauthVersionLast="47" xr6:coauthVersionMax="47" xr10:uidLastSave="{00000000-0000-0000-0000-000000000000}"/>
  <bookViews>
    <workbookView xWindow="-28920" yWindow="-120" windowWidth="29040" windowHeight="15840" tabRatio="810" xr2:uid="{00000000-000D-0000-FFFF-FFFF00000000}"/>
  </bookViews>
  <sheets>
    <sheet name="Summer Calculator" sheetId="9" r:id="rId1"/>
    <sheet name="Tuition" sheetId="7" state="hidden" r:id="rId2"/>
    <sheet name="TF" sheetId="26" state="hidden" r:id="rId3"/>
    <sheet name="Books" sheetId="29" state="hidden" r:id="rId4"/>
    <sheet name="Other" sheetId="27" state="hidden" r:id="rId5"/>
    <sheet name="Calcs" sheetId="30" state="hidden" r:id="rId6"/>
    <sheet name="Defined Names" sheetId="31" state="hidden" r:id="rId7"/>
  </sheets>
  <definedNames>
    <definedName name="_xlnm._FilterDatabase" localSheetId="1" hidden="1">Tuition!$A$1:$L$34</definedName>
    <definedName name="A__Summer_Award">#REF!</definedName>
    <definedName name="College">#REF!</definedName>
    <definedName name="_xlnm.Criteria">#REF!</definedName>
    <definedName name="_xlnm.Database">#REF!</definedName>
    <definedName name="Degree">#REF!</definedName>
    <definedName name="EFCShift">#REF!</definedName>
    <definedName name="Enrollment">#REF!</definedName>
    <definedName name="F__No_FAFSA">#REF!</definedName>
    <definedName name="H__Summer_HSC_Applied_Main">#REF!</definedName>
    <definedName name="Housing">#REF!</definedName>
    <definedName name="L__Alt_Loan_Only">#REF!</definedName>
    <definedName name="Level">'Defined Names'!$B$1:$B$3</definedName>
    <definedName name="Major">Tuition!$A$4:$A$33</definedName>
    <definedName name="maximum">#REF!</definedName>
    <definedName name="Min">#REF!</definedName>
    <definedName name="On_Campus">#REF!</definedName>
    <definedName name="pp">#REF!</definedName>
    <definedName name="Program">Tuition!$A$1:$A$269</definedName>
    <definedName name="q">#REF!</definedName>
    <definedName name="Residency">'Defined Names'!$A$1:$A$3</definedName>
    <definedName name="SLOP">#REF!</definedName>
    <definedName name="Summer_Letters">#REF!</definedName>
    <definedName name="Trigger">#REF!</definedName>
    <definedName name="Tuition_Cost_per_Credit_Hour">Tuition!$A$4:$F$33</definedName>
    <definedName name="TuitionRate">Tuition!#REF!</definedName>
    <definedName name="U__Revised_Summer">#REF!</definedName>
    <definedName name="UG___University_College1">Tuition!$A$4:$F$33</definedName>
    <definedName name="X__Not_Registered">#REF!</definedName>
    <definedName name="Y__Summer_AP">#REF!</definedName>
    <definedName name="Y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" i="7" l="1"/>
  <c r="AE2" i="7"/>
  <c r="AD2" i="7"/>
  <c r="AC2" i="7"/>
  <c r="AB2" i="7"/>
  <c r="AA2" i="7"/>
  <c r="Z2" i="7"/>
  <c r="Y2" i="7"/>
  <c r="X2" i="7"/>
  <c r="W2" i="7"/>
  <c r="V2" i="7"/>
  <c r="U2" i="7"/>
  <c r="T2" i="7"/>
  <c r="BC34" i="7"/>
  <c r="BC33" i="7"/>
  <c r="BC32" i="7"/>
  <c r="BC31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B34" i="7"/>
  <c r="BB33" i="7"/>
  <c r="BB32" i="7"/>
  <c r="BB31" i="7"/>
  <c r="BB30" i="7"/>
  <c r="BB29" i="7"/>
  <c r="BB28" i="7"/>
  <c r="BB27" i="7"/>
  <c r="BB26" i="7"/>
  <c r="BB25" i="7"/>
  <c r="BB24" i="7"/>
  <c r="BB23" i="7"/>
  <c r="BB22" i="7"/>
  <c r="BB21" i="7"/>
  <c r="BB20" i="7"/>
  <c r="BB19" i="7"/>
  <c r="BB18" i="7"/>
  <c r="BB17" i="7"/>
  <c r="BB16" i="7"/>
  <c r="BB15" i="7"/>
  <c r="BB14" i="7"/>
  <c r="BB13" i="7"/>
  <c r="BB12" i="7"/>
  <c r="BB11" i="7"/>
  <c r="BB10" i="7"/>
  <c r="BB9" i="7"/>
  <c r="BB8" i="7"/>
  <c r="BB7" i="7"/>
  <c r="BB6" i="7"/>
  <c r="BB5" i="7"/>
  <c r="BA34" i="7"/>
  <c r="BA33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BA10" i="7"/>
  <c r="BA9" i="7"/>
  <c r="BA8" i="7"/>
  <c r="BA7" i="7"/>
  <c r="BA6" i="7"/>
  <c r="BA5" i="7"/>
  <c r="AZ34" i="7"/>
  <c r="AZ33" i="7"/>
  <c r="AZ32" i="7"/>
  <c r="AZ31" i="7"/>
  <c r="AZ30" i="7"/>
  <c r="AZ29" i="7"/>
  <c r="AZ28" i="7"/>
  <c r="AZ27" i="7"/>
  <c r="AZ26" i="7"/>
  <c r="AZ25" i="7"/>
  <c r="AZ24" i="7"/>
  <c r="AZ23" i="7"/>
  <c r="AZ22" i="7"/>
  <c r="AZ21" i="7"/>
  <c r="AZ20" i="7"/>
  <c r="AZ19" i="7"/>
  <c r="AZ18" i="7"/>
  <c r="AZ17" i="7"/>
  <c r="AZ16" i="7"/>
  <c r="AZ15" i="7"/>
  <c r="AZ14" i="7"/>
  <c r="AZ13" i="7"/>
  <c r="AZ12" i="7"/>
  <c r="AZ11" i="7"/>
  <c r="AZ10" i="7"/>
  <c r="AZ9" i="7"/>
  <c r="AZ8" i="7"/>
  <c r="AZ7" i="7"/>
  <c r="AZ6" i="7"/>
  <c r="AZ5" i="7"/>
  <c r="AY34" i="7"/>
  <c r="AY33" i="7"/>
  <c r="AY32" i="7"/>
  <c r="AY31" i="7"/>
  <c r="AY30" i="7"/>
  <c r="AY29" i="7"/>
  <c r="AY28" i="7"/>
  <c r="AY27" i="7"/>
  <c r="AY26" i="7"/>
  <c r="AY25" i="7"/>
  <c r="AY24" i="7"/>
  <c r="AY23" i="7"/>
  <c r="AY22" i="7"/>
  <c r="AY21" i="7"/>
  <c r="AY20" i="7"/>
  <c r="AY19" i="7"/>
  <c r="AY18" i="7"/>
  <c r="AY17" i="7"/>
  <c r="AY16" i="7"/>
  <c r="AY15" i="7"/>
  <c r="AY14" i="7"/>
  <c r="AY13" i="7"/>
  <c r="AY12" i="7"/>
  <c r="AY11" i="7"/>
  <c r="AY10" i="7"/>
  <c r="AY9" i="7"/>
  <c r="AY8" i="7"/>
  <c r="AY7" i="7"/>
  <c r="AY6" i="7"/>
  <c r="AY5" i="7"/>
  <c r="AX34" i="7"/>
  <c r="AX33" i="7"/>
  <c r="AX32" i="7"/>
  <c r="AX31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W34" i="7"/>
  <c r="AW33" i="7"/>
  <c r="AW32" i="7"/>
  <c r="AW31" i="7"/>
  <c r="AW30" i="7"/>
  <c r="AW29" i="7"/>
  <c r="AW28" i="7"/>
  <c r="AW27" i="7"/>
  <c r="AW26" i="7"/>
  <c r="AW25" i="7"/>
  <c r="AW24" i="7"/>
  <c r="AW23" i="7"/>
  <c r="AW22" i="7"/>
  <c r="AW21" i="7"/>
  <c r="AW20" i="7"/>
  <c r="AW19" i="7"/>
  <c r="AW18" i="7"/>
  <c r="AW17" i="7"/>
  <c r="AW16" i="7"/>
  <c r="AW15" i="7"/>
  <c r="AW14" i="7"/>
  <c r="AW13" i="7"/>
  <c r="AW12" i="7"/>
  <c r="AW11" i="7"/>
  <c r="AW10" i="7"/>
  <c r="AW9" i="7"/>
  <c r="AW8" i="7"/>
  <c r="AW7" i="7"/>
  <c r="AW6" i="7"/>
  <c r="AW5" i="7"/>
  <c r="AV34" i="7"/>
  <c r="AV33" i="7"/>
  <c r="AV32" i="7"/>
  <c r="AV31" i="7"/>
  <c r="AV30" i="7"/>
  <c r="AV29" i="7"/>
  <c r="AV28" i="7"/>
  <c r="AV27" i="7"/>
  <c r="AV26" i="7"/>
  <c r="AV25" i="7"/>
  <c r="AV24" i="7"/>
  <c r="AV23" i="7"/>
  <c r="AV22" i="7"/>
  <c r="AV21" i="7"/>
  <c r="AV20" i="7"/>
  <c r="AV19" i="7"/>
  <c r="AV18" i="7"/>
  <c r="AV17" i="7"/>
  <c r="AV16" i="7"/>
  <c r="AV15" i="7"/>
  <c r="AV14" i="7"/>
  <c r="AV13" i="7"/>
  <c r="AV12" i="7"/>
  <c r="AV11" i="7"/>
  <c r="AV10" i="7"/>
  <c r="AV9" i="7"/>
  <c r="AV8" i="7"/>
  <c r="AV7" i="7"/>
  <c r="AV6" i="7"/>
  <c r="AV5" i="7"/>
  <c r="AU34" i="7"/>
  <c r="AU33" i="7"/>
  <c r="AU32" i="7"/>
  <c r="AU31" i="7"/>
  <c r="AU30" i="7"/>
  <c r="AU29" i="7"/>
  <c r="AU28" i="7"/>
  <c r="AU27" i="7"/>
  <c r="AU26" i="7"/>
  <c r="AU25" i="7"/>
  <c r="AU24" i="7"/>
  <c r="AU23" i="7"/>
  <c r="AU22" i="7"/>
  <c r="AU21" i="7"/>
  <c r="AU20" i="7"/>
  <c r="AU19" i="7"/>
  <c r="AU18" i="7"/>
  <c r="AU17" i="7"/>
  <c r="AU16" i="7"/>
  <c r="AU15" i="7"/>
  <c r="AU14" i="7"/>
  <c r="AU13" i="7"/>
  <c r="AU12" i="7"/>
  <c r="AU11" i="7"/>
  <c r="AU10" i="7"/>
  <c r="AU9" i="7"/>
  <c r="AU8" i="7"/>
  <c r="AU7" i="7"/>
  <c r="AU6" i="7"/>
  <c r="AU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T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R34" i="7"/>
  <c r="AR33" i="7"/>
  <c r="AR32" i="7"/>
  <c r="AR31" i="7"/>
  <c r="AR30" i="7"/>
  <c r="AR29" i="7"/>
  <c r="AR28" i="7"/>
  <c r="AR27" i="7"/>
  <c r="AR26" i="7"/>
  <c r="AR25" i="7"/>
  <c r="AR24" i="7"/>
  <c r="AR23" i="7"/>
  <c r="AR22" i="7"/>
  <c r="AR21" i="7"/>
  <c r="AR20" i="7"/>
  <c r="AR19" i="7"/>
  <c r="AR18" i="7"/>
  <c r="AR17" i="7"/>
  <c r="AR16" i="7"/>
  <c r="AR15" i="7"/>
  <c r="AR14" i="7"/>
  <c r="AR13" i="7"/>
  <c r="AR12" i="7"/>
  <c r="AR11" i="7"/>
  <c r="AR10" i="7"/>
  <c r="AR9" i="7"/>
  <c r="AR8" i="7"/>
  <c r="AR7" i="7"/>
  <c r="AR6" i="7"/>
  <c r="AR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Q6" i="7"/>
  <c r="AQ5" i="7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P7" i="7"/>
  <c r="AP6" i="7"/>
  <c r="AP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AO9" i="7"/>
  <c r="AO8" i="7"/>
  <c r="AO7" i="7"/>
  <c r="AO6" i="7"/>
  <c r="AO5" i="7"/>
  <c r="AN34" i="7"/>
  <c r="AN33" i="7"/>
  <c r="AN32" i="7"/>
  <c r="AN31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M34" i="7"/>
  <c r="AM33" i="7"/>
  <c r="AM32" i="7"/>
  <c r="AM31" i="7"/>
  <c r="AM30" i="7"/>
  <c r="AM29" i="7"/>
  <c r="AM28" i="7"/>
  <c r="AM27" i="7"/>
  <c r="AM26" i="7"/>
  <c r="AM25" i="7"/>
  <c r="AM24" i="7"/>
  <c r="AM23" i="7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AM9" i="7"/>
  <c r="AM8" i="7"/>
  <c r="AM7" i="7"/>
  <c r="AM6" i="7"/>
  <c r="AM5" i="7"/>
  <c r="AL34" i="7"/>
  <c r="AL33" i="7"/>
  <c r="AL32" i="7"/>
  <c r="AL31" i="7"/>
  <c r="AL30" i="7"/>
  <c r="AL29" i="7"/>
  <c r="AL28" i="7"/>
  <c r="AL27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L14" i="7"/>
  <c r="AL13" i="7"/>
  <c r="AL12" i="7"/>
  <c r="AL11" i="7"/>
  <c r="AL10" i="7"/>
  <c r="AL9" i="7"/>
  <c r="AL8" i="7"/>
  <c r="AL7" i="7"/>
  <c r="AL6" i="7"/>
  <c r="AL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K5" i="7"/>
  <c r="AJ34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7" i="7"/>
  <c r="AJ6" i="7"/>
  <c r="AJ5" i="7"/>
  <c r="AI34" i="7"/>
  <c r="AI33" i="7"/>
  <c r="AI32" i="7"/>
  <c r="AI31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H8" i="7"/>
  <c r="AH7" i="7"/>
  <c r="AH6" i="7"/>
  <c r="AH5" i="7"/>
  <c r="AH4" i="7"/>
  <c r="AF34" i="7"/>
  <c r="AF33" i="7"/>
  <c r="AF32" i="7"/>
  <c r="AF31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6" i="7"/>
  <c r="AF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E7" i="7"/>
  <c r="AE6" i="7"/>
  <c r="AE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AC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6" i="7"/>
  <c r="Z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S2" i="7"/>
  <c r="R2" i="7"/>
  <c r="Q2" i="7"/>
  <c r="P2" i="7"/>
  <c r="O2" i="7"/>
  <c r="N2" i="7"/>
  <c r="M2" i="7"/>
  <c r="L2" i="7"/>
  <c r="K2" i="7"/>
  <c r="F32" i="7"/>
  <c r="E32" i="7"/>
  <c r="F24" i="7"/>
  <c r="E24" i="7"/>
  <c r="F16" i="7"/>
  <c r="E16" i="7"/>
  <c r="F27" i="7"/>
  <c r="E27" i="7"/>
  <c r="C14" i="26" l="1"/>
  <c r="C12" i="26"/>
  <c r="C11" i="26"/>
  <c r="B6" i="30" l="1"/>
  <c r="B5" i="30"/>
  <c r="B4" i="30"/>
  <c r="F4" i="30" s="1"/>
  <c r="B3" i="30"/>
  <c r="C3" i="30" s="1"/>
  <c r="B2" i="30"/>
  <c r="C2" i="30" s="1"/>
  <c r="K11" i="30" l="1"/>
  <c r="K12" i="30" s="1"/>
  <c r="K10" i="30"/>
  <c r="E11" i="30"/>
  <c r="B12" i="30"/>
  <c r="B7" i="30"/>
  <c r="B11" i="30" s="1"/>
  <c r="B13" i="30" s="1"/>
  <c r="H10" i="30"/>
  <c r="H11" i="30" s="1"/>
  <c r="B20" i="9" s="1"/>
  <c r="E10" i="30"/>
  <c r="D4" i="30"/>
  <c r="E4" i="30"/>
  <c r="N12" i="30" l="1"/>
  <c r="B21" i="9" s="1"/>
  <c r="B22" i="9"/>
  <c r="E12" i="30"/>
  <c r="B19" i="9" s="1"/>
  <c r="B10" i="30"/>
  <c r="B14" i="30" s="1"/>
  <c r="B18" i="9" s="1"/>
  <c r="B23" i="9" l="1"/>
  <c r="E8" i="27" l="1"/>
  <c r="E7" i="27"/>
  <c r="E6" i="27"/>
  <c r="D3" i="29"/>
  <c r="H3" i="29" s="1"/>
  <c r="E3" i="27"/>
  <c r="E2" i="27"/>
  <c r="D5" i="27"/>
  <c r="E5" i="27" s="1"/>
  <c r="D4" i="27"/>
  <c r="E4" i="27" s="1"/>
  <c r="F2" i="27"/>
  <c r="G2" i="27" s="1"/>
  <c r="E5" i="26"/>
  <c r="F5" i="26" s="1"/>
  <c r="E4" i="26"/>
  <c r="F4" i="26" s="1"/>
  <c r="E3" i="26"/>
  <c r="F3" i="26" s="1"/>
  <c r="E2" i="26"/>
  <c r="F2" i="26" s="1"/>
  <c r="G4" i="26"/>
  <c r="G5" i="26" s="1"/>
  <c r="H5" i="26" s="1"/>
  <c r="I5" i="26" s="1"/>
  <c r="G2" i="26"/>
  <c r="G3" i="26" s="1"/>
  <c r="H3" i="26" s="1"/>
  <c r="I3" i="26" s="1"/>
  <c r="E3" i="29" l="1"/>
  <c r="F3" i="29"/>
  <c r="G3" i="29"/>
  <c r="T6" i="27"/>
  <c r="S6" i="27"/>
  <c r="L6" i="27"/>
  <c r="R6" i="27"/>
  <c r="Q6" i="27"/>
  <c r="M6" i="27"/>
  <c r="P6" i="27"/>
  <c r="N6" i="27"/>
  <c r="O6" i="27"/>
  <c r="K6" i="27"/>
  <c r="J6" i="27"/>
  <c r="I6" i="27"/>
  <c r="N10" i="30"/>
  <c r="P7" i="27"/>
  <c r="S7" i="27"/>
  <c r="T7" i="27"/>
  <c r="R7" i="27"/>
  <c r="Q7" i="27"/>
  <c r="O7" i="27"/>
  <c r="N7" i="27"/>
  <c r="M7" i="27"/>
  <c r="L7" i="27"/>
  <c r="J7" i="27"/>
  <c r="I7" i="27"/>
  <c r="K7" i="27"/>
  <c r="N11" i="30"/>
  <c r="L8" i="27"/>
  <c r="K8" i="27"/>
  <c r="J8" i="27"/>
  <c r="M8" i="27"/>
  <c r="I8" i="27"/>
  <c r="T8" i="27"/>
  <c r="S8" i="27"/>
  <c r="R8" i="27"/>
  <c r="Q8" i="27"/>
  <c r="P8" i="27"/>
  <c r="O8" i="27"/>
  <c r="N8" i="27"/>
  <c r="P2" i="27"/>
  <c r="T2" i="27"/>
  <c r="S2" i="27"/>
  <c r="Q2" i="27"/>
  <c r="K2" i="27"/>
  <c r="J2" i="27"/>
  <c r="R2" i="27"/>
  <c r="O2" i="27"/>
  <c r="N2" i="27"/>
  <c r="M2" i="27"/>
  <c r="L2" i="27"/>
  <c r="I2" i="27"/>
  <c r="H2" i="26"/>
  <c r="I2" i="26" s="1"/>
  <c r="H4" i="26"/>
  <c r="I4" i="26" s="1"/>
  <c r="F4" i="27"/>
  <c r="F3" i="27"/>
  <c r="G3" i="27" s="1"/>
  <c r="F19" i="7" l="1"/>
  <c r="F11" i="7"/>
  <c r="F8" i="7"/>
  <c r="E19" i="7"/>
  <c r="E11" i="7"/>
  <c r="E8" i="7"/>
  <c r="E23" i="7"/>
  <c r="E15" i="7"/>
  <c r="E21" i="7"/>
  <c r="E12" i="7"/>
  <c r="E2" i="7"/>
  <c r="E29" i="7"/>
  <c r="E5" i="7"/>
  <c r="E22" i="7"/>
  <c r="E28" i="7"/>
  <c r="E10" i="7"/>
  <c r="E25" i="7"/>
  <c r="E17" i="7"/>
  <c r="E20" i="7"/>
  <c r="E26" i="7"/>
  <c r="E30" i="7"/>
  <c r="E9" i="7"/>
  <c r="E34" i="7"/>
  <c r="E33" i="7"/>
  <c r="E18" i="7"/>
  <c r="E14" i="7"/>
  <c r="E13" i="7"/>
  <c r="E7" i="7"/>
  <c r="E4" i="7"/>
  <c r="E31" i="7"/>
  <c r="E6" i="7"/>
  <c r="E3" i="7"/>
  <c r="F13" i="7"/>
  <c r="F28" i="7"/>
  <c r="F7" i="7"/>
  <c r="F2" i="7"/>
  <c r="F10" i="7"/>
  <c r="F22" i="7"/>
  <c r="F26" i="7"/>
  <c r="F9" i="7"/>
  <c r="F4" i="7"/>
  <c r="F5" i="7"/>
  <c r="F3" i="7"/>
  <c r="F25" i="7"/>
  <c r="F12" i="7"/>
  <c r="F29" i="7"/>
  <c r="F6" i="7"/>
  <c r="F20" i="7"/>
  <c r="F31" i="7"/>
  <c r="F30" i="7"/>
  <c r="F17" i="7"/>
  <c r="F34" i="7"/>
  <c r="F15" i="7"/>
  <c r="F33" i="7"/>
  <c r="F23" i="7"/>
  <c r="F18" i="7"/>
  <c r="F21" i="7"/>
  <c r="F14" i="7"/>
  <c r="F5" i="27"/>
  <c r="G5" i="27" s="1"/>
  <c r="G4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Solomon</author>
  </authors>
  <commentList>
    <comment ref="A6" authorId="0" shapeId="0" xr:uid="{2D2CCFE1-78A7-477F-8D69-E6CB0D92CF78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Weeks cap at 12 in calculations</t>
        </r>
      </text>
    </comment>
    <comment ref="J12" authorId="0" shapeId="0" xr:uid="{36C470AF-11FC-4FF3-AA19-5950B115C8AC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Personal expenses 0 if student is less than half-time</t>
        </r>
      </text>
    </comment>
  </commentList>
</comments>
</file>

<file path=xl/sharedStrings.xml><?xml version="1.0" encoding="utf-8"?>
<sst xmlns="http://schemas.openxmlformats.org/spreadsheetml/2006/main" count="371" uniqueCount="118">
  <si>
    <t>Transportation</t>
  </si>
  <si>
    <t>Resident</t>
  </si>
  <si>
    <t>Non-Resident</t>
  </si>
  <si>
    <t>Personal</t>
  </si>
  <si>
    <t>UG Books</t>
  </si>
  <si>
    <t>GR Books</t>
  </si>
  <si>
    <t>GR</t>
  </si>
  <si>
    <t>Updated?</t>
  </si>
  <si>
    <t>Y</t>
  </si>
  <si>
    <t>&gt;=6</t>
  </si>
  <si>
    <t>4 to 5</t>
  </si>
  <si>
    <t>2 or 1</t>
  </si>
  <si>
    <t>Online Service Fee</t>
  </si>
  <si>
    <t>&lt;-- choose from drop-down options</t>
  </si>
  <si>
    <t>How many credit hours will you be taking in summer?</t>
  </si>
  <si>
    <t>&lt;-- enter number of credit hours</t>
  </si>
  <si>
    <t>Based on the Information You Provided, Your Estimated Summer Budget Is…</t>
  </si>
  <si>
    <r>
      <t xml:space="preserve">Estimated Tuition and Fees                                                </t>
    </r>
    <r>
      <rPr>
        <i/>
        <sz val="11"/>
        <rFont val="Arial"/>
        <family val="2"/>
      </rPr>
      <t>(value can change based on credit hours, residency, and level/college/major)</t>
    </r>
  </si>
  <si>
    <r>
      <t xml:space="preserve">Estimated Books and Supplies                                            </t>
    </r>
    <r>
      <rPr>
        <i/>
        <sz val="11"/>
        <rFont val="Arial"/>
        <family val="2"/>
      </rPr>
      <t>(value can change based on credit hours)</t>
    </r>
  </si>
  <si>
    <r>
      <t xml:space="preserve">Estimated Room and Board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</si>
  <si>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Transportation    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</si>
  <si>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Personal                                                              </t>
    </r>
    <r>
      <rPr>
        <i/>
        <sz val="11"/>
        <rFont val="Arial"/>
        <family val="2"/>
      </rPr>
      <t>(value can change based on both credit hours and weeks throughout the summer semester that you will be attending classes)</t>
    </r>
  </si>
  <si>
    <t>ESTIMATED TOTAL COST OF ATTENDANCE (for financial aid purposes; your estimated balance will be the estimated tuition and fees only unless living on-campus)</t>
  </si>
  <si>
    <t>&lt;-- enter number of weeks you will actually be attending classes</t>
  </si>
  <si>
    <t>Level</t>
  </si>
  <si>
    <t>Cost Element</t>
  </si>
  <si>
    <t>University Tuition</t>
  </si>
  <si>
    <t>Graduate</t>
  </si>
  <si>
    <t>University Fees</t>
  </si>
  <si>
    <t>Annual Amount</t>
  </si>
  <si>
    <t>Semester Amount</t>
  </si>
  <si>
    <t>Per Credit Hour</t>
  </si>
  <si>
    <t>Residency</t>
  </si>
  <si>
    <t>Tuition and Fees Combined: Annual</t>
  </si>
  <si>
    <t>Tuition and Fees Combined: Semester</t>
  </si>
  <si>
    <t>Tuition and Fees Combined: Per Credit Hour</t>
  </si>
  <si>
    <t>Off-Campus Room</t>
  </si>
  <si>
    <t>Off-Campus Board</t>
  </si>
  <si>
    <t>Amount for 32 Weeks</t>
  </si>
  <si>
    <t>Per Week</t>
  </si>
  <si>
    <t>Room and Board Combined: 32 Weeks</t>
  </si>
  <si>
    <t>Room and Board Combined: Per Week</t>
  </si>
  <si>
    <t>All</t>
  </si>
  <si>
    <t>Books and Supplies</t>
  </si>
  <si>
    <t>N/A</t>
  </si>
  <si>
    <t>Program</t>
  </si>
  <si>
    <t>Resident Per Credit Hour</t>
  </si>
  <si>
    <t>Non-Resident Per Credit Hour</t>
  </si>
  <si>
    <t>Uncapped?</t>
  </si>
  <si>
    <t>N</t>
  </si>
  <si>
    <t>Resident Tuition, Fees, and College Tuition Per Credit Hour</t>
  </si>
  <si>
    <t>Non-Resident Tuition, Fees, and College Tuition Per Credit Hour</t>
  </si>
  <si>
    <t>Online Fee?</t>
  </si>
  <si>
    <t>Are you admitted as a WV Resident or Non-Resident of the State?</t>
  </si>
  <si>
    <t>Choose Residency</t>
  </si>
  <si>
    <t>Choose your level, college, and/or program of study</t>
  </si>
  <si>
    <t>Are you an undergraduate or graduate/professional student?</t>
  </si>
  <si>
    <t>Graduate/Professional</t>
  </si>
  <si>
    <t>Choose Level</t>
  </si>
  <si>
    <t>How many weeks will you actively be taking classes throughout summer?</t>
  </si>
  <si>
    <t>Choose Level and College (Program)</t>
  </si>
  <si>
    <t>Input</t>
  </si>
  <si>
    <t>Response</t>
  </si>
  <si>
    <t>Translated</t>
  </si>
  <si>
    <t>T&amp;F Calculation per Credit Hour</t>
  </si>
  <si>
    <t>Capped Hours</t>
  </si>
  <si>
    <t>Uncapped Hours</t>
  </si>
  <si>
    <t>Credit Hours</t>
  </si>
  <si>
    <t>Weeks</t>
  </si>
  <si>
    <t>Full-Time Hours for Level</t>
  </si>
  <si>
    <t>Hours for Calculation</t>
  </si>
  <si>
    <t>Tuition and Fees</t>
  </si>
  <si>
    <t>Resident Calculations in Next Cells (for testing)</t>
  </si>
  <si>
    <t>Non-Resident Calculations in Next Cells (for testing)</t>
  </si>
  <si>
    <t>Per Credit Hour R&amp;B based on UG/GR</t>
  </si>
  <si>
    <t>Calculations by week (for testing)</t>
  </si>
  <si>
    <t>Room and Board Based on Weeks</t>
  </si>
  <si>
    <t>UG Personal</t>
  </si>
  <si>
    <t>GR Personal</t>
  </si>
  <si>
    <t>Personal Based on Credits</t>
  </si>
  <si>
    <t>Books Based on Credits</t>
  </si>
  <si>
    <t>R Transportation</t>
  </si>
  <si>
    <t>NR Transportation</t>
  </si>
  <si>
    <t>Transportation Based on Weeks</t>
  </si>
  <si>
    <t>Credits</t>
  </si>
  <si>
    <t>GR - HSC Pharmacy - all other programs (not online programs)</t>
  </si>
  <si>
    <t>GR - Regular (Undecided Major, not online programs)</t>
  </si>
  <si>
    <t>GR - College of Business and Economics (not online programs)</t>
  </si>
  <si>
    <t>GR - College of Education and Human Services - Clinical Doctorate in Audiology (not online programs)</t>
  </si>
  <si>
    <t>GR - College of Physical Activity and Sports Science (not online programs)</t>
  </si>
  <si>
    <t>GR - Creative Arts (not online programs)</t>
  </si>
  <si>
    <t>GR - Davis College of Agriculture, Natural Resources and Design (not online programs)</t>
  </si>
  <si>
    <t>GR - Eberly College of Arts and Sciences (not online programs)</t>
  </si>
  <si>
    <t>GR - HSC Dentistry - Dental Hygiene and Non Degree (not online programs)</t>
  </si>
  <si>
    <t>GR - HSC Medicine - Athletic Training (not online programs)</t>
  </si>
  <si>
    <t>GR - HSC Medicine - Physician Assistant (not online programs)</t>
  </si>
  <si>
    <t>GR - HSC Medicine - Occupational Therapy (not online programs)</t>
  </si>
  <si>
    <t>GR - HSC Medicine - Pathology Assistant (not online programs)</t>
  </si>
  <si>
    <t>GR - HSC Public Health - Health Administration (not online programs)</t>
  </si>
  <si>
    <t>GR - Reed College of Media (not online programs)</t>
  </si>
  <si>
    <t>GR - Statler College of Engineering and Mineral Resources (not online programs)</t>
  </si>
  <si>
    <t>GR - College of Education and Human Services - all other programs (not online programs)</t>
  </si>
  <si>
    <t>GR - HSC Dentistry - Post DDS (not online programs)</t>
  </si>
  <si>
    <t>Input Your Anticipated Summer Information Below for Morgantown Graduate-Professional Programs (Not Online)</t>
  </si>
  <si>
    <t>PR - College of Law - JD (not online programs)</t>
  </si>
  <si>
    <t>PR - HSC Dentistry - Professional (not Post DDS, not online programs)</t>
  </si>
  <si>
    <t>PR - HSC Medicine - Doctorate of Audiology (not online programs)</t>
  </si>
  <si>
    <t>PR - HSC Medicine - Medical Professional (M1-M3) (not online programs)</t>
  </si>
  <si>
    <t>PR - HSC Medicine - Medical Professional (M4) (not online programs)</t>
  </si>
  <si>
    <t>PR - HSC Medicine - Physical Therapy Doctorate (not online programs)</t>
  </si>
  <si>
    <t>GR - HSC Medicine - Speech-Language Pathology (not online programs)</t>
  </si>
  <si>
    <t>GR - HSC Medicine - Medicine (not online programs)</t>
  </si>
  <si>
    <t>PR - HSC Nursing - Certified Registered Nurse Anesthetist (not online programs)</t>
  </si>
  <si>
    <t>GR - HSC Nursing - Nursing (not online programs)</t>
  </si>
  <si>
    <t>PR - HSC Pharmacy - Pharm D. Traditional (R3, R4) (not online programs)</t>
  </si>
  <si>
    <t>PR - HSC Pharmacy - Pharm D. Traditional (RA, RB) (not online programs)</t>
  </si>
  <si>
    <t>PR - HSC Occupational Therapy Doctorate</t>
  </si>
  <si>
    <t>GR - HSC Public Health - Masters and Doctorate (not online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</si>
</sst>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sz val="11"/>
      <color theme="8" tint="-0.499984740745262"/>
      <name val="Arial"/>
      <family val="2"/>
    </font>
    <font>
      <sz val="11"/>
      <color theme="9" tint="-0.249977111117893"/>
      <name val="Arial"/>
      <family val="2"/>
    </font>
    <font>
      <sz val="11"/>
      <color theme="7" tint="0.39997558519241921"/>
      <name val="Arial"/>
      <family val="2"/>
    </font>
    <font>
      <sz val="11"/>
      <color theme="2" tint="-0.749992370372631"/>
      <name val="Arial"/>
      <family val="2"/>
    </font>
    <font>
      <sz val="11"/>
      <color rgb="FF3F3F76"/>
      <name val="Arial"/>
      <family val="2"/>
    </font>
    <font>
      <b/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1"/>
      <color theme="0"/>
      <name val="Arial"/>
      <family val="2"/>
    </font>
    <font>
      <sz val="11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7" borderId="3" applyNumberFormat="0" applyAlignment="0" applyProtection="0"/>
    <xf numFmtId="0" fontId="15" fillId="8" borderId="3" applyNumberFormat="0" applyAlignment="0" applyProtection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Fill="1" applyBorder="1" applyProtection="1"/>
    <xf numFmtId="0" fontId="4" fillId="0" borderId="0" xfId="0" applyFont="1"/>
    <xf numFmtId="0" fontId="0" fillId="6" borderId="0" xfId="0" applyFill="1"/>
    <xf numFmtId="0" fontId="0" fillId="6" borderId="0" xfId="0" applyFill="1" applyAlignment="1">
      <alignment vertical="top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0" fillId="6" borderId="0" xfId="0" applyFill="1" applyAlignment="1">
      <alignment horizontal="center" vertical="top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6" borderId="0" xfId="0" applyFont="1" applyFill="1" applyBorder="1" applyAlignment="1" applyProtection="1">
      <alignment vertical="top"/>
    </xf>
    <xf numFmtId="0" fontId="10" fillId="0" borderId="0" xfId="0" applyFont="1" applyAlignment="1">
      <alignment vertical="top"/>
    </xf>
    <xf numFmtId="0" fontId="9" fillId="2" borderId="1" xfId="0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9" fillId="3" borderId="1" xfId="0" applyFont="1" applyFill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9" fillId="0" borderId="0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Border="1" applyAlignment="1"/>
    <xf numFmtId="0" fontId="21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17" fillId="0" borderId="0" xfId="0" applyFont="1" applyBorder="1" applyAlignment="1">
      <alignment horizontal="center"/>
    </xf>
    <xf numFmtId="165" fontId="24" fillId="7" borderId="3" xfId="5" applyNumberFormat="1" applyFont="1"/>
    <xf numFmtId="44" fontId="25" fillId="8" borderId="3" xfId="6" applyNumberFormat="1" applyFont="1"/>
    <xf numFmtId="165" fontId="25" fillId="8" borderId="3" xfId="6" applyNumberFormat="1" applyFont="1"/>
    <xf numFmtId="0" fontId="26" fillId="0" borderId="0" xfId="7" applyFont="1" applyAlignment="1">
      <alignment horizontal="center"/>
    </xf>
    <xf numFmtId="165" fontId="25" fillId="8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165" fontId="24" fillId="7" borderId="3" xfId="3" applyNumberFormat="1" applyFont="1" applyFill="1" applyBorder="1"/>
    <xf numFmtId="165" fontId="26" fillId="0" borderId="3" xfId="3" applyNumberFormat="1" applyFont="1" applyBorder="1" applyAlignment="1">
      <alignment horizontal="center"/>
    </xf>
    <xf numFmtId="165" fontId="25" fillId="8" borderId="4" xfId="3" applyNumberFormat="1" applyFont="1" applyFill="1" applyBorder="1" applyAlignment="1">
      <alignment horizontal="center"/>
    </xf>
    <xf numFmtId="0" fontId="9" fillId="2" borderId="2" xfId="0" applyFont="1" applyFill="1" applyBorder="1" applyAlignment="1" applyProtection="1">
      <alignment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6" fillId="0" borderId="0" xfId="7" applyAlignment="1">
      <alignment horizontal="center" wrapText="1"/>
    </xf>
    <xf numFmtId="0" fontId="16" fillId="0" borderId="0" xfId="7" applyNumberFormat="1" applyAlignment="1">
      <alignment horizontal="center" wrapText="1"/>
    </xf>
    <xf numFmtId="0" fontId="16" fillId="0" borderId="0" xfId="4" applyNumberFormat="1" applyFont="1" applyAlignment="1">
      <alignment horizontal="center" wrapText="1"/>
    </xf>
    <xf numFmtId="164" fontId="11" fillId="3" borderId="2" xfId="0" applyNumberFormat="1" applyFont="1" applyFill="1" applyBorder="1" applyAlignment="1" applyProtection="1">
      <alignment horizontal="right" vertical="top" wrapText="1"/>
      <protection hidden="1"/>
    </xf>
    <xf numFmtId="165" fontId="18" fillId="0" borderId="0" xfId="0" applyNumberFormat="1" applyFont="1" applyBorder="1" applyAlignment="1"/>
    <xf numFmtId="0" fontId="29" fillId="9" borderId="0" xfId="0" applyFont="1" applyFill="1" applyBorder="1" applyAlignment="1">
      <alignment horizontal="center" wrapText="1"/>
    </xf>
    <xf numFmtId="0" fontId="20" fillId="9" borderId="0" xfId="0" applyFont="1" applyFill="1" applyBorder="1" applyAlignment="1"/>
    <xf numFmtId="0" fontId="17" fillId="10" borderId="0" xfId="0" applyFont="1" applyFill="1" applyBorder="1" applyAlignment="1">
      <alignment horizontal="center" wrapText="1"/>
    </xf>
    <xf numFmtId="0" fontId="29" fillId="11" borderId="0" xfId="0" applyFont="1" applyFill="1" applyBorder="1" applyAlignment="1">
      <alignment horizontal="center" wrapText="1"/>
    </xf>
    <xf numFmtId="0" fontId="30" fillId="11" borderId="0" xfId="0" applyFont="1" applyFill="1" applyBorder="1" applyAlignment="1"/>
    <xf numFmtId="0" fontId="17" fillId="12" borderId="0" xfId="0" applyFont="1" applyFill="1" applyBorder="1" applyAlignment="1">
      <alignment horizontal="center" wrapText="1"/>
    </xf>
    <xf numFmtId="0" fontId="27" fillId="0" borderId="0" xfId="0" applyFont="1"/>
    <xf numFmtId="44" fontId="11" fillId="0" borderId="0" xfId="0" applyNumberFormat="1" applyFont="1"/>
    <xf numFmtId="0" fontId="28" fillId="0" borderId="0" xfId="0" applyFont="1"/>
    <xf numFmtId="0" fontId="27" fillId="0" borderId="0" xfId="0" applyNumberFormat="1" applyFont="1"/>
    <xf numFmtId="0" fontId="27" fillId="0" borderId="0" xfId="3" applyNumberFormat="1" applyFont="1"/>
    <xf numFmtId="164" fontId="9" fillId="5" borderId="2" xfId="0" applyNumberFormat="1" applyFont="1" applyFill="1" applyBorder="1" applyAlignment="1" applyProtection="1">
      <alignment horizontal="right" vertical="top"/>
      <protection hidden="1"/>
    </xf>
    <xf numFmtId="0" fontId="11" fillId="4" borderId="0" xfId="0" applyFont="1" applyFill="1" applyBorder="1" applyAlignment="1">
      <alignment wrapText="1"/>
    </xf>
    <xf numFmtId="0" fontId="11" fillId="4" borderId="0" xfId="0" applyFont="1" applyFill="1"/>
    <xf numFmtId="165" fontId="26" fillId="0" borderId="3" xfId="3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/>
    <xf numFmtId="0" fontId="21" fillId="0" borderId="0" xfId="0" applyFont="1" applyFill="1" applyBorder="1" applyAlignment="1"/>
    <xf numFmtId="165" fontId="18" fillId="13" borderId="0" xfId="0" applyNumberFormat="1" applyFont="1" applyFill="1" applyBorder="1" applyAlignment="1"/>
  </cellXfs>
  <cellStyles count="8">
    <cellStyle name="Calculation" xfId="6" builtinId="22"/>
    <cellStyle name="Currency" xfId="3" builtinId="4"/>
    <cellStyle name="Explanatory Text" xfId="7" builtinId="53"/>
    <cellStyle name="Input" xfId="5" builtinId="20"/>
    <cellStyle name="Normal" xfId="0" builtinId="0"/>
    <cellStyle name="Normal 2" xfId="1" xr:uid="{00000000-0005-0000-0000-000002000000}"/>
    <cellStyle name="Normal 3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FFFF66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25"/>
  <sheetViews>
    <sheetView tabSelected="1" workbookViewId="0">
      <selection activeCell="B7" sqref="B7"/>
    </sheetView>
  </sheetViews>
  <sheetFormatPr defaultRowHeight="11.25"/>
  <cols>
    <col min="1" max="1" width="46.42578125" style="1" customWidth="1"/>
    <col min="2" max="2" width="91" style="1" customWidth="1"/>
    <col min="3" max="3" width="33.42578125" style="1" bestFit="1" customWidth="1"/>
    <col min="4" max="4" width="5.7109375" style="1" customWidth="1"/>
    <col min="5" max="5" width="1.28515625" style="1" customWidth="1"/>
    <col min="6" max="6" width="40.28515625" style="1" customWidth="1"/>
    <col min="7" max="7" width="2.7109375" style="1" customWidth="1"/>
    <col min="8" max="8" width="1.28515625" style="1" customWidth="1"/>
    <col min="9" max="9" width="13" style="1" customWidth="1"/>
    <col min="10" max="10" width="1.28515625" style="1" customWidth="1"/>
    <col min="11" max="11" width="8.85546875" style="1" customWidth="1"/>
    <col min="12" max="12" width="1.28515625" style="1" customWidth="1"/>
    <col min="13" max="13" width="7.5703125" style="1" customWidth="1"/>
    <col min="14" max="14" width="2.7109375" style="1" customWidth="1"/>
    <col min="15" max="31" width="9.140625" style="1"/>
    <col min="32" max="32" width="9.140625" style="1" customWidth="1"/>
    <col min="33" max="16384" width="9.140625" style="1"/>
  </cols>
  <sheetData>
    <row r="1" spans="1:4" customFormat="1" ht="15.75">
      <c r="A1" s="8" t="s">
        <v>103</v>
      </c>
      <c r="B1" s="4"/>
      <c r="C1" s="4"/>
      <c r="D1" s="4"/>
    </row>
    <row r="2" spans="1:4" customFormat="1" ht="12.75">
      <c r="A2" s="4"/>
      <c r="B2" s="4"/>
      <c r="C2" s="4"/>
      <c r="D2" s="3"/>
    </row>
    <row r="3" spans="1:4" customFormat="1" ht="30">
      <c r="A3" s="41" t="s">
        <v>53</v>
      </c>
      <c r="B3" s="5" t="s">
        <v>54</v>
      </c>
      <c r="C3" s="9" t="s">
        <v>13</v>
      </c>
      <c r="D3" s="3"/>
    </row>
    <row r="4" spans="1:4" customFormat="1" ht="12.75">
      <c r="A4" s="4"/>
      <c r="B4" s="6"/>
      <c r="C4" s="4"/>
      <c r="D4" s="3"/>
    </row>
    <row r="5" spans="1:4" customFormat="1" ht="30">
      <c r="A5" s="41" t="s">
        <v>56</v>
      </c>
      <c r="B5" s="5" t="s">
        <v>58</v>
      </c>
      <c r="C5" s="9" t="s">
        <v>13</v>
      </c>
      <c r="D5" s="3"/>
    </row>
    <row r="6" spans="1:4" customFormat="1" ht="12.75">
      <c r="A6" s="4"/>
      <c r="B6" s="6"/>
      <c r="C6" s="4"/>
      <c r="D6" s="3"/>
    </row>
    <row r="7" spans="1:4" customFormat="1" ht="30">
      <c r="A7" s="10" t="s">
        <v>55</v>
      </c>
      <c r="B7" s="7" t="s">
        <v>60</v>
      </c>
      <c r="C7" s="9" t="s">
        <v>13</v>
      </c>
      <c r="D7" s="3"/>
    </row>
    <row r="8" spans="1:4" customFormat="1" ht="12.75">
      <c r="A8" s="4"/>
      <c r="B8" s="6"/>
      <c r="C8" s="4"/>
      <c r="D8" s="3"/>
    </row>
    <row r="9" spans="1:4" customFormat="1" ht="30">
      <c r="A9" s="10" t="s">
        <v>14</v>
      </c>
      <c r="B9" s="5">
        <v>1</v>
      </c>
      <c r="C9" s="9" t="s">
        <v>15</v>
      </c>
      <c r="D9" s="3"/>
    </row>
    <row r="10" spans="1:4" customFormat="1" ht="12.75">
      <c r="A10" s="4"/>
      <c r="B10" s="6"/>
      <c r="C10" s="4"/>
      <c r="D10" s="3"/>
    </row>
    <row r="11" spans="1:4" customFormat="1" ht="30">
      <c r="A11" s="10" t="s">
        <v>59</v>
      </c>
      <c r="B11" s="5">
        <v>1</v>
      </c>
      <c r="C11" s="14" t="s">
        <v>23</v>
      </c>
      <c r="D11" s="3"/>
    </row>
    <row r="12" spans="1:4" customFormat="1" ht="12.75">
      <c r="A12" s="4"/>
      <c r="B12" s="4"/>
      <c r="C12" s="4"/>
      <c r="D12" s="3"/>
    </row>
    <row r="13" spans="1:4" customFormat="1" ht="12.75">
      <c r="A13" s="4"/>
      <c r="B13" s="4"/>
      <c r="C13" s="4"/>
      <c r="D13" s="3"/>
    </row>
    <row r="14" spans="1:4" customFormat="1" ht="12.75">
      <c r="A14" s="11"/>
      <c r="B14" s="11"/>
      <c r="C14" s="11"/>
    </row>
    <row r="15" spans="1:4" customFormat="1" ht="12.75">
      <c r="A15" s="11"/>
      <c r="B15" s="11"/>
      <c r="C15" s="11"/>
    </row>
    <row r="16" spans="1:4" customFormat="1" ht="15.75">
      <c r="A16" s="8" t="s">
        <v>16</v>
      </c>
      <c r="B16" s="4"/>
      <c r="C16" s="4"/>
      <c r="D16" s="3"/>
    </row>
    <row r="17" spans="1:14" ht="12.75">
      <c r="A17" s="4"/>
      <c r="B17" s="4"/>
      <c r="C17" s="4"/>
      <c r="D17" s="3"/>
    </row>
    <row r="18" spans="1:14" ht="43.5">
      <c r="A18" s="12" t="s">
        <v>17</v>
      </c>
      <c r="B18" s="50" t="e">
        <f>IF(Calcs!B14&gt;0,Calcs!B14,"#VALUE")</f>
        <v>#VALUE!</v>
      </c>
      <c r="C18" s="4"/>
      <c r="D18" s="3"/>
      <c r="E18"/>
      <c r="F18"/>
      <c r="G18"/>
      <c r="H18"/>
      <c r="I18"/>
      <c r="J18"/>
      <c r="K18"/>
      <c r="L18"/>
      <c r="M18"/>
      <c r="N18"/>
    </row>
    <row r="19" spans="1:14" ht="29.25">
      <c r="A19" s="12" t="s">
        <v>18</v>
      </c>
      <c r="B19" s="50" t="str">
        <f>IF(Calcs!E12&gt;0,Calcs!E12,"#VALUE")</f>
        <v>#VALUE</v>
      </c>
      <c r="C19" s="4"/>
      <c r="D19" s="3"/>
      <c r="E19"/>
      <c r="F19"/>
      <c r="G19"/>
      <c r="H19"/>
      <c r="I19"/>
      <c r="J19"/>
      <c r="K19"/>
      <c r="L19"/>
      <c r="M19"/>
      <c r="N19"/>
    </row>
    <row r="20" spans="1:14" ht="57.75">
      <c r="A20" s="12" t="s">
        <v>19</v>
      </c>
      <c r="B20" s="50" t="e">
        <f>IF(Calcs!H11&gt;0,Calcs!H11,"#VALUE")</f>
        <v>#VALUE!</v>
      </c>
      <c r="C20" s="4"/>
      <c r="D20" s="3"/>
      <c r="E20"/>
      <c r="F20"/>
      <c r="G20"/>
      <c r="H20"/>
      <c r="I20"/>
      <c r="J20"/>
      <c r="K20"/>
      <c r="L20"/>
      <c r="M20"/>
      <c r="N20"/>
    </row>
    <row r="21" spans="1:14" ht="57.75">
      <c r="A21" s="12" t="s">
        <v>20</v>
      </c>
      <c r="B21" s="50" t="str">
        <f>IF(Calcs!N12&gt;0,Calcs!N12,"#VALUE")</f>
        <v>#VALUE</v>
      </c>
      <c r="C21" s="4"/>
      <c r="D21" s="3"/>
      <c r="E21"/>
      <c r="F21"/>
      <c r="G21"/>
      <c r="H21"/>
      <c r="I21"/>
      <c r="J21"/>
      <c r="K21"/>
      <c r="L21"/>
      <c r="M21"/>
      <c r="N21"/>
    </row>
    <row r="22" spans="1:14" ht="57.75">
      <c r="A22" s="12" t="s">
        <v>21</v>
      </c>
      <c r="B22" s="50" t="str">
        <f>IF(Calcs!K12&gt;0,Calcs!K12,0)</f>
        <v>#VALUE</v>
      </c>
      <c r="C22" s="4"/>
      <c r="D22" s="3"/>
      <c r="E22"/>
      <c r="F22"/>
      <c r="G22"/>
      <c r="H22"/>
      <c r="I22"/>
      <c r="J22"/>
      <c r="K22"/>
      <c r="L22"/>
      <c r="M22"/>
      <c r="N22"/>
    </row>
    <row r="23" spans="1:14" ht="71.25">
      <c r="A23" s="13" t="s">
        <v>22</v>
      </c>
      <c r="B23" s="63" t="e">
        <f>SUM(B18:B22)</f>
        <v>#VALUE!</v>
      </c>
      <c r="C23" s="4"/>
      <c r="D23" s="3"/>
      <c r="E23"/>
      <c r="F23"/>
      <c r="G23"/>
      <c r="H23"/>
      <c r="I23"/>
      <c r="J23"/>
      <c r="K23"/>
      <c r="L23"/>
      <c r="M23"/>
      <c r="N23"/>
    </row>
    <row r="24" spans="1:14" ht="12.75">
      <c r="A24" s="3"/>
      <c r="B24" s="3"/>
      <c r="C24" s="3"/>
      <c r="D24" s="3"/>
    </row>
    <row r="25" spans="1:14" ht="12.75">
      <c r="A25" s="4"/>
      <c r="B25" s="4"/>
      <c r="C25" s="4"/>
      <c r="D25" s="3"/>
    </row>
  </sheetData>
  <dataConsolidate/>
  <phoneticPr fontId="2" type="noConversion"/>
  <dataValidations count="4">
    <dataValidation type="list" allowBlank="1" showInputMessage="1" showErrorMessage="1" sqref="B5" xr:uid="{00000000-0002-0000-0000-000000000000}">
      <formula1>Level</formula1>
    </dataValidation>
    <dataValidation type="whole" operator="greaterThanOrEqual" showInputMessage="1" showErrorMessage="1" error="Enter whole number" prompt="Enter whole number" sqref="B11 B9" xr:uid="{00000000-0002-0000-0000-000002000000}">
      <formula1>1</formula1>
    </dataValidation>
    <dataValidation type="list" allowBlank="1" showInputMessage="1" showErrorMessage="1" sqref="B7" xr:uid="{00000000-0002-0000-0000-000003000000}">
      <formula1>Program</formula1>
    </dataValidation>
    <dataValidation type="list" allowBlank="1" showInputMessage="1" showErrorMessage="1" sqref="B3" xr:uid="{1CC5D8C5-1A7F-4527-851F-804CD7D38AB7}">
      <formula1>Residency</formula1>
    </dataValidation>
  </dataValidations>
  <pageMargins left="0.5" right="0.5" top="0.5" bottom="0.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50"/>
    <pageSetUpPr fitToPage="1"/>
  </sheetPr>
  <dimension ref="A1:BC3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/>
  <cols>
    <col min="1" max="1" width="91.85546875" style="29" bestFit="1" customWidth="1"/>
    <col min="2" max="3" width="15.7109375" style="22" customWidth="1"/>
    <col min="4" max="4" width="9" style="22" customWidth="1"/>
    <col min="5" max="6" width="15.7109375" style="22" customWidth="1"/>
    <col min="7" max="7" width="15.85546875" style="22" bestFit="1" customWidth="1"/>
    <col min="8" max="8" width="15.85546875" style="22" customWidth="1"/>
    <col min="9" max="9" width="15.42578125" style="22" bestFit="1" customWidth="1"/>
    <col min="10" max="10" width="17.5703125" style="37" customWidth="1"/>
    <col min="11" max="11" width="9" style="23" bestFit="1" customWidth="1"/>
    <col min="12" max="15" width="8.7109375" style="23" bestFit="1" customWidth="1"/>
    <col min="16" max="32" width="9.85546875" style="23" bestFit="1" customWidth="1"/>
    <col min="33" max="33" width="17.5703125" style="23" customWidth="1"/>
    <col min="34" max="34" width="12.7109375" style="23" bestFit="1" customWidth="1"/>
    <col min="35" max="35" width="8.7109375" style="23" bestFit="1" customWidth="1"/>
    <col min="36" max="55" width="9.85546875" style="23" bestFit="1" customWidth="1"/>
    <col min="56" max="16384" width="9.140625" style="23"/>
  </cols>
  <sheetData>
    <row r="1" spans="1:55" s="20" customFormat="1" ht="75">
      <c r="A1" s="36" t="s">
        <v>60</v>
      </c>
      <c r="B1" s="18" t="s">
        <v>46</v>
      </c>
      <c r="C1" s="18" t="s">
        <v>47</v>
      </c>
      <c r="D1" s="20" t="s">
        <v>12</v>
      </c>
      <c r="E1" s="18" t="s">
        <v>50</v>
      </c>
      <c r="F1" s="18" t="s">
        <v>51</v>
      </c>
      <c r="G1" s="20" t="s">
        <v>48</v>
      </c>
      <c r="H1" s="20" t="s">
        <v>52</v>
      </c>
      <c r="I1" s="30" t="s">
        <v>7</v>
      </c>
      <c r="J1" s="52" t="s">
        <v>72</v>
      </c>
      <c r="K1" s="54">
        <v>1</v>
      </c>
      <c r="L1" s="54">
        <v>2</v>
      </c>
      <c r="M1" s="54">
        <v>3</v>
      </c>
      <c r="N1" s="54">
        <v>4</v>
      </c>
      <c r="O1" s="54">
        <v>5</v>
      </c>
      <c r="P1" s="54">
        <v>6</v>
      </c>
      <c r="Q1" s="54">
        <v>7</v>
      </c>
      <c r="R1" s="54">
        <v>8</v>
      </c>
      <c r="S1" s="54">
        <v>9</v>
      </c>
      <c r="T1" s="54">
        <v>10</v>
      </c>
      <c r="U1" s="54">
        <v>11</v>
      </c>
      <c r="V1" s="54">
        <v>12</v>
      </c>
      <c r="W1" s="54">
        <v>13</v>
      </c>
      <c r="X1" s="54">
        <v>14</v>
      </c>
      <c r="Y1" s="54">
        <v>15</v>
      </c>
      <c r="Z1" s="54">
        <v>16</v>
      </c>
      <c r="AA1" s="54">
        <v>17</v>
      </c>
      <c r="AB1" s="54">
        <v>18</v>
      </c>
      <c r="AC1" s="54">
        <v>19</v>
      </c>
      <c r="AD1" s="54">
        <v>20</v>
      </c>
      <c r="AE1" s="54">
        <v>21</v>
      </c>
      <c r="AF1" s="54">
        <v>22</v>
      </c>
      <c r="AG1" s="55" t="s">
        <v>73</v>
      </c>
      <c r="AH1" s="57">
        <v>1</v>
      </c>
      <c r="AI1" s="57">
        <v>2</v>
      </c>
      <c r="AJ1" s="57">
        <v>3</v>
      </c>
      <c r="AK1" s="57">
        <v>4</v>
      </c>
      <c r="AL1" s="57">
        <v>5</v>
      </c>
      <c r="AM1" s="57">
        <v>6</v>
      </c>
      <c r="AN1" s="57">
        <v>7</v>
      </c>
      <c r="AO1" s="57">
        <v>8</v>
      </c>
      <c r="AP1" s="57">
        <v>9</v>
      </c>
      <c r="AQ1" s="57">
        <v>10</v>
      </c>
      <c r="AR1" s="57">
        <v>11</v>
      </c>
      <c r="AS1" s="57">
        <v>12</v>
      </c>
      <c r="AT1" s="57">
        <v>13</v>
      </c>
      <c r="AU1" s="57">
        <v>14</v>
      </c>
      <c r="AV1" s="57">
        <v>15</v>
      </c>
      <c r="AW1" s="57">
        <v>16</v>
      </c>
      <c r="AX1" s="57">
        <v>17</v>
      </c>
      <c r="AY1" s="57">
        <v>18</v>
      </c>
      <c r="AZ1" s="57">
        <v>19</v>
      </c>
      <c r="BA1" s="57">
        <v>20</v>
      </c>
      <c r="BB1" s="57">
        <v>21</v>
      </c>
      <c r="BC1" s="57">
        <v>22</v>
      </c>
    </row>
    <row r="2" spans="1:55" s="25" customFormat="1" ht="15">
      <c r="A2" s="64" t="s">
        <v>87</v>
      </c>
      <c r="B2" s="38">
        <v>325</v>
      </c>
      <c r="C2" s="38">
        <v>571</v>
      </c>
      <c r="D2" s="39">
        <v>0</v>
      </c>
      <c r="E2" s="35">
        <f>B2+D2+TF!$I$2</f>
        <v>899</v>
      </c>
      <c r="F2" s="35">
        <f>C2+D2+TF!$I$4</f>
        <v>2053</v>
      </c>
      <c r="G2" s="21" t="s">
        <v>49</v>
      </c>
      <c r="H2" s="21" t="s">
        <v>49</v>
      </c>
      <c r="I2" s="22" t="s">
        <v>8</v>
      </c>
      <c r="J2" s="53" t="s">
        <v>44</v>
      </c>
      <c r="K2" s="51">
        <f t="shared" ref="K2:AF2" si="0">$E$2*K1</f>
        <v>899</v>
      </c>
      <c r="L2" s="51">
        <f t="shared" si="0"/>
        <v>1798</v>
      </c>
      <c r="M2" s="51">
        <f t="shared" si="0"/>
        <v>2697</v>
      </c>
      <c r="N2" s="51">
        <f t="shared" si="0"/>
        <v>3596</v>
      </c>
      <c r="O2" s="51">
        <f t="shared" si="0"/>
        <v>4495</v>
      </c>
      <c r="P2" s="51">
        <f t="shared" si="0"/>
        <v>5394</v>
      </c>
      <c r="Q2" s="51">
        <f t="shared" si="0"/>
        <v>6293</v>
      </c>
      <c r="R2" s="51">
        <f t="shared" si="0"/>
        <v>7192</v>
      </c>
      <c r="S2" s="51">
        <f t="shared" si="0"/>
        <v>8091</v>
      </c>
      <c r="T2" s="69">
        <f t="shared" si="0"/>
        <v>8990</v>
      </c>
      <c r="U2" s="69">
        <f t="shared" si="0"/>
        <v>9889</v>
      </c>
      <c r="V2" s="69">
        <f t="shared" si="0"/>
        <v>10788</v>
      </c>
      <c r="W2" s="69">
        <f t="shared" si="0"/>
        <v>11687</v>
      </c>
      <c r="X2" s="69">
        <f t="shared" si="0"/>
        <v>12586</v>
      </c>
      <c r="Y2" s="69">
        <f t="shared" si="0"/>
        <v>13485</v>
      </c>
      <c r="Z2" s="69">
        <f t="shared" si="0"/>
        <v>14384</v>
      </c>
      <c r="AA2" s="69">
        <f t="shared" si="0"/>
        <v>15283</v>
      </c>
      <c r="AB2" s="69">
        <f t="shared" si="0"/>
        <v>16182</v>
      </c>
      <c r="AC2" s="69">
        <f t="shared" si="0"/>
        <v>17081</v>
      </c>
      <c r="AD2" s="69">
        <f t="shared" si="0"/>
        <v>17980</v>
      </c>
      <c r="AE2" s="69">
        <f t="shared" si="0"/>
        <v>18879</v>
      </c>
      <c r="AF2" s="69">
        <f t="shared" si="0"/>
        <v>19778</v>
      </c>
      <c r="AG2" s="56" t="s">
        <v>44</v>
      </c>
      <c r="AH2" s="51">
        <f t="shared" ref="AH2:BC2" si="1">$F$2*AH1</f>
        <v>2053</v>
      </c>
      <c r="AI2" s="51">
        <f t="shared" si="1"/>
        <v>4106</v>
      </c>
      <c r="AJ2" s="51">
        <f t="shared" si="1"/>
        <v>6159</v>
      </c>
      <c r="AK2" s="51">
        <f t="shared" si="1"/>
        <v>8212</v>
      </c>
      <c r="AL2" s="51">
        <f t="shared" si="1"/>
        <v>10265</v>
      </c>
      <c r="AM2" s="51">
        <f t="shared" si="1"/>
        <v>12318</v>
      </c>
      <c r="AN2" s="51">
        <f t="shared" si="1"/>
        <v>14371</v>
      </c>
      <c r="AO2" s="51">
        <f t="shared" si="1"/>
        <v>16424</v>
      </c>
      <c r="AP2" s="69">
        <f t="shared" si="1"/>
        <v>18477</v>
      </c>
      <c r="AQ2" s="69">
        <f t="shared" si="1"/>
        <v>20530</v>
      </c>
      <c r="AR2" s="69">
        <f t="shared" si="1"/>
        <v>22583</v>
      </c>
      <c r="AS2" s="69">
        <f t="shared" si="1"/>
        <v>24636</v>
      </c>
      <c r="AT2" s="69">
        <f t="shared" si="1"/>
        <v>26689</v>
      </c>
      <c r="AU2" s="69">
        <f t="shared" si="1"/>
        <v>28742</v>
      </c>
      <c r="AV2" s="69">
        <f t="shared" si="1"/>
        <v>30795</v>
      </c>
      <c r="AW2" s="69">
        <f t="shared" si="1"/>
        <v>32848</v>
      </c>
      <c r="AX2" s="69">
        <f t="shared" si="1"/>
        <v>34901</v>
      </c>
      <c r="AY2" s="69">
        <f t="shared" si="1"/>
        <v>36954</v>
      </c>
      <c r="AZ2" s="69">
        <f t="shared" si="1"/>
        <v>39007</v>
      </c>
      <c r="BA2" s="69">
        <f t="shared" si="1"/>
        <v>41060</v>
      </c>
      <c r="BB2" s="69">
        <f t="shared" si="1"/>
        <v>43113</v>
      </c>
      <c r="BC2" s="69">
        <f t="shared" si="1"/>
        <v>45166</v>
      </c>
    </row>
    <row r="3" spans="1:55" s="25" customFormat="1" ht="15">
      <c r="A3" s="64" t="s">
        <v>101</v>
      </c>
      <c r="B3" s="38">
        <v>41</v>
      </c>
      <c r="C3" s="38">
        <v>58</v>
      </c>
      <c r="D3" s="39">
        <v>0</v>
      </c>
      <c r="E3" s="35">
        <f>B3+D3+TF!$I$2</f>
        <v>615</v>
      </c>
      <c r="F3" s="35">
        <f>C3+D3+TF!$I$4</f>
        <v>1540</v>
      </c>
      <c r="G3" s="21" t="s">
        <v>49</v>
      </c>
      <c r="H3" s="21" t="s">
        <v>49</v>
      </c>
      <c r="I3" s="22" t="s">
        <v>8</v>
      </c>
      <c r="J3" s="53" t="s">
        <v>44</v>
      </c>
      <c r="K3" s="51">
        <f>$E$3*K1</f>
        <v>615</v>
      </c>
      <c r="L3" s="51">
        <f t="shared" ref="L3:AF3" si="2">$E$3*L1</f>
        <v>1230</v>
      </c>
      <c r="M3" s="51">
        <f t="shared" si="2"/>
        <v>1845</v>
      </c>
      <c r="N3" s="51">
        <f t="shared" si="2"/>
        <v>2460</v>
      </c>
      <c r="O3" s="51">
        <f t="shared" si="2"/>
        <v>3075</v>
      </c>
      <c r="P3" s="51">
        <f t="shared" si="2"/>
        <v>3690</v>
      </c>
      <c r="Q3" s="51">
        <f t="shared" si="2"/>
        <v>4305</v>
      </c>
      <c r="R3" s="51">
        <f t="shared" si="2"/>
        <v>4920</v>
      </c>
      <c r="S3" s="51">
        <f t="shared" si="2"/>
        <v>5535</v>
      </c>
      <c r="T3" s="69">
        <f t="shared" si="2"/>
        <v>6150</v>
      </c>
      <c r="U3" s="69">
        <f t="shared" si="2"/>
        <v>6765</v>
      </c>
      <c r="V3" s="69">
        <f t="shared" si="2"/>
        <v>7380</v>
      </c>
      <c r="W3" s="69">
        <f t="shared" si="2"/>
        <v>7995</v>
      </c>
      <c r="X3" s="69">
        <f t="shared" si="2"/>
        <v>8610</v>
      </c>
      <c r="Y3" s="69">
        <f t="shared" si="2"/>
        <v>9225</v>
      </c>
      <c r="Z3" s="69">
        <f t="shared" si="2"/>
        <v>9840</v>
      </c>
      <c r="AA3" s="69">
        <f t="shared" si="2"/>
        <v>10455</v>
      </c>
      <c r="AB3" s="69">
        <f t="shared" si="2"/>
        <v>11070</v>
      </c>
      <c r="AC3" s="69">
        <f t="shared" si="2"/>
        <v>11685</v>
      </c>
      <c r="AD3" s="69">
        <f t="shared" si="2"/>
        <v>12300</v>
      </c>
      <c r="AE3" s="69">
        <f t="shared" si="2"/>
        <v>12915</v>
      </c>
      <c r="AF3" s="69">
        <f t="shared" si="2"/>
        <v>13530</v>
      </c>
      <c r="AG3" s="56" t="s">
        <v>44</v>
      </c>
      <c r="AH3" s="51">
        <f>$F$3*AH1</f>
        <v>1540</v>
      </c>
      <c r="AI3" s="51">
        <f t="shared" ref="AI3:BC3" si="3">$F$3*AI1</f>
        <v>3080</v>
      </c>
      <c r="AJ3" s="51">
        <f t="shared" si="3"/>
        <v>4620</v>
      </c>
      <c r="AK3" s="51">
        <f t="shared" si="3"/>
        <v>6160</v>
      </c>
      <c r="AL3" s="51">
        <f t="shared" si="3"/>
        <v>7700</v>
      </c>
      <c r="AM3" s="51">
        <f t="shared" si="3"/>
        <v>9240</v>
      </c>
      <c r="AN3" s="51">
        <f t="shared" si="3"/>
        <v>10780</v>
      </c>
      <c r="AO3" s="51">
        <f t="shared" si="3"/>
        <v>12320</v>
      </c>
      <c r="AP3" s="69">
        <f t="shared" si="3"/>
        <v>13860</v>
      </c>
      <c r="AQ3" s="69">
        <f t="shared" si="3"/>
        <v>15400</v>
      </c>
      <c r="AR3" s="69">
        <f t="shared" si="3"/>
        <v>16940</v>
      </c>
      <c r="AS3" s="69">
        <f t="shared" si="3"/>
        <v>18480</v>
      </c>
      <c r="AT3" s="69">
        <f t="shared" si="3"/>
        <v>20020</v>
      </c>
      <c r="AU3" s="69">
        <f t="shared" si="3"/>
        <v>21560</v>
      </c>
      <c r="AV3" s="69">
        <f t="shared" si="3"/>
        <v>23100</v>
      </c>
      <c r="AW3" s="69">
        <f t="shared" si="3"/>
        <v>24640</v>
      </c>
      <c r="AX3" s="69">
        <f t="shared" si="3"/>
        <v>26180</v>
      </c>
      <c r="AY3" s="69">
        <f t="shared" si="3"/>
        <v>27720</v>
      </c>
      <c r="AZ3" s="69">
        <f t="shared" si="3"/>
        <v>29260</v>
      </c>
      <c r="BA3" s="69">
        <f t="shared" si="3"/>
        <v>30800</v>
      </c>
      <c r="BB3" s="69">
        <f t="shared" si="3"/>
        <v>32340</v>
      </c>
      <c r="BC3" s="69">
        <f t="shared" si="3"/>
        <v>33880</v>
      </c>
    </row>
    <row r="4" spans="1:55" ht="29.25">
      <c r="A4" s="64" t="s">
        <v>88</v>
      </c>
      <c r="B4" s="38">
        <v>110</v>
      </c>
      <c r="C4" s="38">
        <v>128</v>
      </c>
      <c r="D4" s="39">
        <v>0</v>
      </c>
      <c r="E4" s="35">
        <f>B4+D4+TF!$I$2</f>
        <v>684</v>
      </c>
      <c r="F4" s="35">
        <f>C4+D4+TF!$I$4</f>
        <v>1610</v>
      </c>
      <c r="G4" s="21" t="s">
        <v>49</v>
      </c>
      <c r="H4" s="21" t="s">
        <v>49</v>
      </c>
      <c r="I4" s="22" t="s">
        <v>8</v>
      </c>
      <c r="J4" s="53" t="s">
        <v>44</v>
      </c>
      <c r="K4" s="51">
        <f>$E$4*K1</f>
        <v>684</v>
      </c>
      <c r="L4" s="51">
        <f t="shared" ref="L4:AF4" si="4">$E$4*L1</f>
        <v>1368</v>
      </c>
      <c r="M4" s="51">
        <f t="shared" si="4"/>
        <v>2052</v>
      </c>
      <c r="N4" s="51">
        <f t="shared" si="4"/>
        <v>2736</v>
      </c>
      <c r="O4" s="51">
        <f t="shared" si="4"/>
        <v>3420</v>
      </c>
      <c r="P4" s="51">
        <f t="shared" si="4"/>
        <v>4104</v>
      </c>
      <c r="Q4" s="51">
        <f t="shared" si="4"/>
        <v>4788</v>
      </c>
      <c r="R4" s="51">
        <f t="shared" si="4"/>
        <v>5472</v>
      </c>
      <c r="S4" s="51">
        <f t="shared" si="4"/>
        <v>6156</v>
      </c>
      <c r="T4" s="69">
        <f t="shared" si="4"/>
        <v>6840</v>
      </c>
      <c r="U4" s="69">
        <f t="shared" si="4"/>
        <v>7524</v>
      </c>
      <c r="V4" s="69">
        <f t="shared" si="4"/>
        <v>8208</v>
      </c>
      <c r="W4" s="69">
        <f t="shared" si="4"/>
        <v>8892</v>
      </c>
      <c r="X4" s="69">
        <f t="shared" si="4"/>
        <v>9576</v>
      </c>
      <c r="Y4" s="69">
        <f t="shared" si="4"/>
        <v>10260</v>
      </c>
      <c r="Z4" s="69">
        <f t="shared" si="4"/>
        <v>10944</v>
      </c>
      <c r="AA4" s="69">
        <f t="shared" si="4"/>
        <v>11628</v>
      </c>
      <c r="AB4" s="69">
        <f t="shared" si="4"/>
        <v>12312</v>
      </c>
      <c r="AC4" s="69">
        <f t="shared" si="4"/>
        <v>12996</v>
      </c>
      <c r="AD4" s="69">
        <f t="shared" si="4"/>
        <v>13680</v>
      </c>
      <c r="AE4" s="69">
        <f t="shared" si="4"/>
        <v>14364</v>
      </c>
      <c r="AF4" s="69">
        <f t="shared" si="4"/>
        <v>15048</v>
      </c>
      <c r="AG4" s="56" t="s">
        <v>44</v>
      </c>
      <c r="AH4" s="51">
        <f>$F$4*AH1</f>
        <v>1610</v>
      </c>
      <c r="AI4" s="51">
        <f t="shared" ref="AI4:BC4" si="5">$F$4*AI1</f>
        <v>3220</v>
      </c>
      <c r="AJ4" s="51">
        <f t="shared" si="5"/>
        <v>4830</v>
      </c>
      <c r="AK4" s="51">
        <f t="shared" si="5"/>
        <v>6440</v>
      </c>
      <c r="AL4" s="51">
        <f t="shared" si="5"/>
        <v>8050</v>
      </c>
      <c r="AM4" s="51">
        <f t="shared" si="5"/>
        <v>9660</v>
      </c>
      <c r="AN4" s="51">
        <f t="shared" si="5"/>
        <v>11270</v>
      </c>
      <c r="AO4" s="51">
        <f t="shared" si="5"/>
        <v>12880</v>
      </c>
      <c r="AP4" s="69">
        <f t="shared" si="5"/>
        <v>14490</v>
      </c>
      <c r="AQ4" s="69">
        <f t="shared" si="5"/>
        <v>16100</v>
      </c>
      <c r="AR4" s="69">
        <f t="shared" si="5"/>
        <v>17710</v>
      </c>
      <c r="AS4" s="69">
        <f t="shared" si="5"/>
        <v>19320</v>
      </c>
      <c r="AT4" s="69">
        <f t="shared" si="5"/>
        <v>20930</v>
      </c>
      <c r="AU4" s="69">
        <f t="shared" si="5"/>
        <v>22540</v>
      </c>
      <c r="AV4" s="69">
        <f t="shared" si="5"/>
        <v>24150</v>
      </c>
      <c r="AW4" s="69">
        <f t="shared" si="5"/>
        <v>25760</v>
      </c>
      <c r="AX4" s="69">
        <f t="shared" si="5"/>
        <v>27370</v>
      </c>
      <c r="AY4" s="69">
        <f t="shared" si="5"/>
        <v>28980</v>
      </c>
      <c r="AZ4" s="69">
        <f t="shared" si="5"/>
        <v>30590</v>
      </c>
      <c r="BA4" s="69">
        <f t="shared" si="5"/>
        <v>32200</v>
      </c>
      <c r="BB4" s="69">
        <f t="shared" si="5"/>
        <v>33810</v>
      </c>
      <c r="BC4" s="69">
        <f t="shared" si="5"/>
        <v>35420</v>
      </c>
    </row>
    <row r="5" spans="1:55" ht="15">
      <c r="A5" s="64" t="s">
        <v>89</v>
      </c>
      <c r="B5" s="38">
        <v>29</v>
      </c>
      <c r="C5" s="38">
        <v>33</v>
      </c>
      <c r="D5" s="39">
        <v>0</v>
      </c>
      <c r="E5" s="35">
        <f>B5+D5+TF!$I$2</f>
        <v>603</v>
      </c>
      <c r="F5" s="35">
        <f>C5+D5+TF!$I$4</f>
        <v>1515</v>
      </c>
      <c r="G5" s="21" t="s">
        <v>49</v>
      </c>
      <c r="H5" s="21" t="s">
        <v>49</v>
      </c>
      <c r="I5" s="28" t="s">
        <v>8</v>
      </c>
      <c r="J5" s="53" t="s">
        <v>44</v>
      </c>
      <c r="K5" s="51">
        <f t="shared" ref="K5:AF5" si="6">$E$5*K1</f>
        <v>603</v>
      </c>
      <c r="L5" s="51">
        <f t="shared" si="6"/>
        <v>1206</v>
      </c>
      <c r="M5" s="51">
        <f t="shared" si="6"/>
        <v>1809</v>
      </c>
      <c r="N5" s="51">
        <f t="shared" si="6"/>
        <v>2412</v>
      </c>
      <c r="O5" s="51">
        <f t="shared" si="6"/>
        <v>3015</v>
      </c>
      <c r="P5" s="51">
        <f t="shared" si="6"/>
        <v>3618</v>
      </c>
      <c r="Q5" s="51">
        <f t="shared" si="6"/>
        <v>4221</v>
      </c>
      <c r="R5" s="51">
        <f t="shared" si="6"/>
        <v>4824</v>
      </c>
      <c r="S5" s="51">
        <f t="shared" si="6"/>
        <v>5427</v>
      </c>
      <c r="T5" s="69">
        <f t="shared" si="6"/>
        <v>6030</v>
      </c>
      <c r="U5" s="69">
        <f t="shared" si="6"/>
        <v>6633</v>
      </c>
      <c r="V5" s="69">
        <f t="shared" si="6"/>
        <v>7236</v>
      </c>
      <c r="W5" s="69">
        <f t="shared" si="6"/>
        <v>7839</v>
      </c>
      <c r="X5" s="69">
        <f t="shared" si="6"/>
        <v>8442</v>
      </c>
      <c r="Y5" s="69">
        <f t="shared" si="6"/>
        <v>9045</v>
      </c>
      <c r="Z5" s="69">
        <f t="shared" si="6"/>
        <v>9648</v>
      </c>
      <c r="AA5" s="69">
        <f t="shared" si="6"/>
        <v>10251</v>
      </c>
      <c r="AB5" s="69">
        <f t="shared" si="6"/>
        <v>10854</v>
      </c>
      <c r="AC5" s="69">
        <f t="shared" si="6"/>
        <v>11457</v>
      </c>
      <c r="AD5" s="69">
        <f t="shared" si="6"/>
        <v>12060</v>
      </c>
      <c r="AE5" s="69">
        <f t="shared" si="6"/>
        <v>12663</v>
      </c>
      <c r="AF5" s="69">
        <f t="shared" si="6"/>
        <v>13266</v>
      </c>
      <c r="AG5" s="56" t="s">
        <v>44</v>
      </c>
      <c r="AH5" s="51">
        <f t="shared" ref="AH5:BC5" si="7">$F$5*AH1</f>
        <v>1515</v>
      </c>
      <c r="AI5" s="51">
        <f t="shared" si="7"/>
        <v>3030</v>
      </c>
      <c r="AJ5" s="51">
        <f t="shared" si="7"/>
        <v>4545</v>
      </c>
      <c r="AK5" s="51">
        <f t="shared" si="7"/>
        <v>6060</v>
      </c>
      <c r="AL5" s="51">
        <f t="shared" si="7"/>
        <v>7575</v>
      </c>
      <c r="AM5" s="51">
        <f t="shared" si="7"/>
        <v>9090</v>
      </c>
      <c r="AN5" s="51">
        <f t="shared" si="7"/>
        <v>10605</v>
      </c>
      <c r="AO5" s="51">
        <f t="shared" si="7"/>
        <v>12120</v>
      </c>
      <c r="AP5" s="69">
        <f t="shared" si="7"/>
        <v>13635</v>
      </c>
      <c r="AQ5" s="69">
        <f t="shared" si="7"/>
        <v>15150</v>
      </c>
      <c r="AR5" s="69">
        <f t="shared" si="7"/>
        <v>16665</v>
      </c>
      <c r="AS5" s="69">
        <f t="shared" si="7"/>
        <v>18180</v>
      </c>
      <c r="AT5" s="69">
        <f t="shared" si="7"/>
        <v>19695</v>
      </c>
      <c r="AU5" s="69">
        <f t="shared" si="7"/>
        <v>21210</v>
      </c>
      <c r="AV5" s="69">
        <f t="shared" si="7"/>
        <v>22725</v>
      </c>
      <c r="AW5" s="69">
        <f t="shared" si="7"/>
        <v>24240</v>
      </c>
      <c r="AX5" s="69">
        <f t="shared" si="7"/>
        <v>25755</v>
      </c>
      <c r="AY5" s="69">
        <f t="shared" si="7"/>
        <v>27270</v>
      </c>
      <c r="AZ5" s="69">
        <f t="shared" si="7"/>
        <v>28785</v>
      </c>
      <c r="BA5" s="69">
        <f t="shared" si="7"/>
        <v>30300</v>
      </c>
      <c r="BB5" s="69">
        <f t="shared" si="7"/>
        <v>31815</v>
      </c>
      <c r="BC5" s="69">
        <f t="shared" si="7"/>
        <v>33330</v>
      </c>
    </row>
    <row r="6" spans="1:55" ht="15">
      <c r="A6" s="64" t="s">
        <v>90</v>
      </c>
      <c r="B6" s="38">
        <v>53</v>
      </c>
      <c r="C6" s="38">
        <v>75</v>
      </c>
      <c r="D6" s="39">
        <v>0</v>
      </c>
      <c r="E6" s="40">
        <f>B6+D6+TF!$I$2</f>
        <v>627</v>
      </c>
      <c r="F6" s="40">
        <f>C6+D6+TF!$I$4</f>
        <v>1557</v>
      </c>
      <c r="G6" s="21" t="s">
        <v>49</v>
      </c>
      <c r="H6" s="21" t="s">
        <v>49</v>
      </c>
      <c r="I6" s="22" t="s">
        <v>8</v>
      </c>
      <c r="J6" s="53" t="s">
        <v>44</v>
      </c>
      <c r="K6" s="51">
        <f t="shared" ref="K6:AF6" si="8">$E$6*K1</f>
        <v>627</v>
      </c>
      <c r="L6" s="51">
        <f t="shared" si="8"/>
        <v>1254</v>
      </c>
      <c r="M6" s="51">
        <f t="shared" si="8"/>
        <v>1881</v>
      </c>
      <c r="N6" s="51">
        <f t="shared" si="8"/>
        <v>2508</v>
      </c>
      <c r="O6" s="51">
        <f t="shared" si="8"/>
        <v>3135</v>
      </c>
      <c r="P6" s="51">
        <f t="shared" si="8"/>
        <v>3762</v>
      </c>
      <c r="Q6" s="51">
        <f t="shared" si="8"/>
        <v>4389</v>
      </c>
      <c r="R6" s="51">
        <f t="shared" si="8"/>
        <v>5016</v>
      </c>
      <c r="S6" s="51">
        <f t="shared" si="8"/>
        <v>5643</v>
      </c>
      <c r="T6" s="69">
        <f t="shared" si="8"/>
        <v>6270</v>
      </c>
      <c r="U6" s="69">
        <f t="shared" si="8"/>
        <v>6897</v>
      </c>
      <c r="V6" s="69">
        <f t="shared" si="8"/>
        <v>7524</v>
      </c>
      <c r="W6" s="69">
        <f t="shared" si="8"/>
        <v>8151</v>
      </c>
      <c r="X6" s="69">
        <f t="shared" si="8"/>
        <v>8778</v>
      </c>
      <c r="Y6" s="69">
        <f t="shared" si="8"/>
        <v>9405</v>
      </c>
      <c r="Z6" s="69">
        <f t="shared" si="8"/>
        <v>10032</v>
      </c>
      <c r="AA6" s="69">
        <f t="shared" si="8"/>
        <v>10659</v>
      </c>
      <c r="AB6" s="69">
        <f t="shared" si="8"/>
        <v>11286</v>
      </c>
      <c r="AC6" s="69">
        <f t="shared" si="8"/>
        <v>11913</v>
      </c>
      <c r="AD6" s="69">
        <f t="shared" si="8"/>
        <v>12540</v>
      </c>
      <c r="AE6" s="69">
        <f t="shared" si="8"/>
        <v>13167</v>
      </c>
      <c r="AF6" s="69">
        <f t="shared" si="8"/>
        <v>13794</v>
      </c>
      <c r="AG6" s="56" t="s">
        <v>44</v>
      </c>
      <c r="AH6" s="51">
        <f t="shared" ref="AH6:BC6" si="9">$F$6*AH1</f>
        <v>1557</v>
      </c>
      <c r="AI6" s="51">
        <f t="shared" si="9"/>
        <v>3114</v>
      </c>
      <c r="AJ6" s="51">
        <f t="shared" si="9"/>
        <v>4671</v>
      </c>
      <c r="AK6" s="51">
        <f t="shared" si="9"/>
        <v>6228</v>
      </c>
      <c r="AL6" s="51">
        <f t="shared" si="9"/>
        <v>7785</v>
      </c>
      <c r="AM6" s="51">
        <f t="shared" si="9"/>
        <v>9342</v>
      </c>
      <c r="AN6" s="51">
        <f t="shared" si="9"/>
        <v>10899</v>
      </c>
      <c r="AO6" s="51">
        <f t="shared" si="9"/>
        <v>12456</v>
      </c>
      <c r="AP6" s="69">
        <f t="shared" si="9"/>
        <v>14013</v>
      </c>
      <c r="AQ6" s="69">
        <f t="shared" si="9"/>
        <v>15570</v>
      </c>
      <c r="AR6" s="69">
        <f t="shared" si="9"/>
        <v>17127</v>
      </c>
      <c r="AS6" s="69">
        <f t="shared" si="9"/>
        <v>18684</v>
      </c>
      <c r="AT6" s="69">
        <f t="shared" si="9"/>
        <v>20241</v>
      </c>
      <c r="AU6" s="69">
        <f t="shared" si="9"/>
        <v>21798</v>
      </c>
      <c r="AV6" s="69">
        <f t="shared" si="9"/>
        <v>23355</v>
      </c>
      <c r="AW6" s="69">
        <f t="shared" si="9"/>
        <v>24912</v>
      </c>
      <c r="AX6" s="69">
        <f t="shared" si="9"/>
        <v>26469</v>
      </c>
      <c r="AY6" s="69">
        <f t="shared" si="9"/>
        <v>28026</v>
      </c>
      <c r="AZ6" s="69">
        <f t="shared" si="9"/>
        <v>29583</v>
      </c>
      <c r="BA6" s="69">
        <f t="shared" si="9"/>
        <v>31140</v>
      </c>
      <c r="BB6" s="69">
        <f t="shared" si="9"/>
        <v>32697</v>
      </c>
      <c r="BC6" s="69">
        <f t="shared" si="9"/>
        <v>34254</v>
      </c>
    </row>
    <row r="7" spans="1:55" ht="15">
      <c r="A7" s="64" t="s">
        <v>91</v>
      </c>
      <c r="B7" s="38">
        <v>57</v>
      </c>
      <c r="C7" s="38">
        <v>70</v>
      </c>
      <c r="D7" s="39">
        <v>0</v>
      </c>
      <c r="E7" s="35">
        <f>B7+D7+TF!$I$2</f>
        <v>631</v>
      </c>
      <c r="F7" s="35">
        <f>C7+D7+TF!$I$4</f>
        <v>1552</v>
      </c>
      <c r="G7" s="21" t="s">
        <v>49</v>
      </c>
      <c r="H7" s="21" t="s">
        <v>49</v>
      </c>
      <c r="I7" s="22" t="s">
        <v>8</v>
      </c>
      <c r="J7" s="53" t="s">
        <v>44</v>
      </c>
      <c r="K7" s="51">
        <f t="shared" ref="K7:AF7" si="10">$E$7*K1</f>
        <v>631</v>
      </c>
      <c r="L7" s="51">
        <f t="shared" si="10"/>
        <v>1262</v>
      </c>
      <c r="M7" s="51">
        <f t="shared" si="10"/>
        <v>1893</v>
      </c>
      <c r="N7" s="51">
        <f t="shared" si="10"/>
        <v>2524</v>
      </c>
      <c r="O7" s="51">
        <f t="shared" si="10"/>
        <v>3155</v>
      </c>
      <c r="P7" s="51">
        <f t="shared" si="10"/>
        <v>3786</v>
      </c>
      <c r="Q7" s="51">
        <f t="shared" si="10"/>
        <v>4417</v>
      </c>
      <c r="R7" s="51">
        <f t="shared" si="10"/>
        <v>5048</v>
      </c>
      <c r="S7" s="51">
        <f t="shared" si="10"/>
        <v>5679</v>
      </c>
      <c r="T7" s="69">
        <f t="shared" si="10"/>
        <v>6310</v>
      </c>
      <c r="U7" s="69">
        <f t="shared" si="10"/>
        <v>6941</v>
      </c>
      <c r="V7" s="69">
        <f t="shared" si="10"/>
        <v>7572</v>
      </c>
      <c r="W7" s="69">
        <f t="shared" si="10"/>
        <v>8203</v>
      </c>
      <c r="X7" s="69">
        <f t="shared" si="10"/>
        <v>8834</v>
      </c>
      <c r="Y7" s="69">
        <f t="shared" si="10"/>
        <v>9465</v>
      </c>
      <c r="Z7" s="69">
        <f t="shared" si="10"/>
        <v>10096</v>
      </c>
      <c r="AA7" s="69">
        <f t="shared" si="10"/>
        <v>10727</v>
      </c>
      <c r="AB7" s="69">
        <f t="shared" si="10"/>
        <v>11358</v>
      </c>
      <c r="AC7" s="69">
        <f t="shared" si="10"/>
        <v>11989</v>
      </c>
      <c r="AD7" s="69">
        <f t="shared" si="10"/>
        <v>12620</v>
      </c>
      <c r="AE7" s="69">
        <f t="shared" si="10"/>
        <v>13251</v>
      </c>
      <c r="AF7" s="69">
        <f t="shared" si="10"/>
        <v>13882</v>
      </c>
      <c r="AG7" s="56" t="s">
        <v>44</v>
      </c>
      <c r="AH7" s="51">
        <f t="shared" ref="AH7:BC7" si="11">$F$7*AH1</f>
        <v>1552</v>
      </c>
      <c r="AI7" s="51">
        <f t="shared" si="11"/>
        <v>3104</v>
      </c>
      <c r="AJ7" s="51">
        <f t="shared" si="11"/>
        <v>4656</v>
      </c>
      <c r="AK7" s="51">
        <f t="shared" si="11"/>
        <v>6208</v>
      </c>
      <c r="AL7" s="51">
        <f t="shared" si="11"/>
        <v>7760</v>
      </c>
      <c r="AM7" s="51">
        <f t="shared" si="11"/>
        <v>9312</v>
      </c>
      <c r="AN7" s="51">
        <f t="shared" si="11"/>
        <v>10864</v>
      </c>
      <c r="AO7" s="51">
        <f t="shared" si="11"/>
        <v>12416</v>
      </c>
      <c r="AP7" s="69">
        <f t="shared" si="11"/>
        <v>13968</v>
      </c>
      <c r="AQ7" s="69">
        <f t="shared" si="11"/>
        <v>15520</v>
      </c>
      <c r="AR7" s="69">
        <f t="shared" si="11"/>
        <v>17072</v>
      </c>
      <c r="AS7" s="69">
        <f t="shared" si="11"/>
        <v>18624</v>
      </c>
      <c r="AT7" s="69">
        <f t="shared" si="11"/>
        <v>20176</v>
      </c>
      <c r="AU7" s="69">
        <f t="shared" si="11"/>
        <v>21728</v>
      </c>
      <c r="AV7" s="69">
        <f t="shared" si="11"/>
        <v>23280</v>
      </c>
      <c r="AW7" s="69">
        <f t="shared" si="11"/>
        <v>24832</v>
      </c>
      <c r="AX7" s="69">
        <f t="shared" si="11"/>
        <v>26384</v>
      </c>
      <c r="AY7" s="69">
        <f t="shared" si="11"/>
        <v>27936</v>
      </c>
      <c r="AZ7" s="69">
        <f t="shared" si="11"/>
        <v>29488</v>
      </c>
      <c r="BA7" s="69">
        <f t="shared" si="11"/>
        <v>31040</v>
      </c>
      <c r="BB7" s="69">
        <f t="shared" si="11"/>
        <v>32592</v>
      </c>
      <c r="BC7" s="69">
        <f t="shared" si="11"/>
        <v>34144</v>
      </c>
    </row>
    <row r="8" spans="1:55" ht="15">
      <c r="A8" s="64" t="s">
        <v>92</v>
      </c>
      <c r="B8" s="38">
        <v>44</v>
      </c>
      <c r="C8" s="38">
        <v>77</v>
      </c>
      <c r="D8" s="39">
        <v>0</v>
      </c>
      <c r="E8" s="35">
        <f>B8+D8+TF!$I$2</f>
        <v>618</v>
      </c>
      <c r="F8" s="35">
        <f>C8+D8+TF!$I$4</f>
        <v>1559</v>
      </c>
      <c r="G8" s="21" t="s">
        <v>49</v>
      </c>
      <c r="H8" s="21" t="s">
        <v>49</v>
      </c>
      <c r="I8" s="22" t="s">
        <v>8</v>
      </c>
      <c r="J8" s="53" t="s">
        <v>44</v>
      </c>
      <c r="K8" s="51">
        <f t="shared" ref="K8:AF8" si="12">$E$8*K1</f>
        <v>618</v>
      </c>
      <c r="L8" s="51">
        <f t="shared" si="12"/>
        <v>1236</v>
      </c>
      <c r="M8" s="51">
        <f t="shared" si="12"/>
        <v>1854</v>
      </c>
      <c r="N8" s="51">
        <f t="shared" si="12"/>
        <v>2472</v>
      </c>
      <c r="O8" s="51">
        <f t="shared" si="12"/>
        <v>3090</v>
      </c>
      <c r="P8" s="51">
        <f t="shared" si="12"/>
        <v>3708</v>
      </c>
      <c r="Q8" s="51">
        <f t="shared" si="12"/>
        <v>4326</v>
      </c>
      <c r="R8" s="51">
        <f t="shared" si="12"/>
        <v>4944</v>
      </c>
      <c r="S8" s="51">
        <f t="shared" si="12"/>
        <v>5562</v>
      </c>
      <c r="T8" s="69">
        <f t="shared" si="12"/>
        <v>6180</v>
      </c>
      <c r="U8" s="69">
        <f t="shared" si="12"/>
        <v>6798</v>
      </c>
      <c r="V8" s="69">
        <f t="shared" si="12"/>
        <v>7416</v>
      </c>
      <c r="W8" s="69">
        <f t="shared" si="12"/>
        <v>8034</v>
      </c>
      <c r="X8" s="69">
        <f t="shared" si="12"/>
        <v>8652</v>
      </c>
      <c r="Y8" s="69">
        <f t="shared" si="12"/>
        <v>9270</v>
      </c>
      <c r="Z8" s="69">
        <f t="shared" si="12"/>
        <v>9888</v>
      </c>
      <c r="AA8" s="69">
        <f t="shared" si="12"/>
        <v>10506</v>
      </c>
      <c r="AB8" s="69">
        <f t="shared" si="12"/>
        <v>11124</v>
      </c>
      <c r="AC8" s="69">
        <f t="shared" si="12"/>
        <v>11742</v>
      </c>
      <c r="AD8" s="69">
        <f t="shared" si="12"/>
        <v>12360</v>
      </c>
      <c r="AE8" s="69">
        <f t="shared" si="12"/>
        <v>12978</v>
      </c>
      <c r="AF8" s="69">
        <f t="shared" si="12"/>
        <v>13596</v>
      </c>
      <c r="AG8" s="56" t="s">
        <v>44</v>
      </c>
      <c r="AH8" s="51">
        <f t="shared" ref="AH8:BC8" si="13">$F$8*AH1</f>
        <v>1559</v>
      </c>
      <c r="AI8" s="51">
        <f t="shared" si="13"/>
        <v>3118</v>
      </c>
      <c r="AJ8" s="51">
        <f t="shared" si="13"/>
        <v>4677</v>
      </c>
      <c r="AK8" s="51">
        <f t="shared" si="13"/>
        <v>6236</v>
      </c>
      <c r="AL8" s="51">
        <f t="shared" si="13"/>
        <v>7795</v>
      </c>
      <c r="AM8" s="51">
        <f t="shared" si="13"/>
        <v>9354</v>
      </c>
      <c r="AN8" s="51">
        <f t="shared" si="13"/>
        <v>10913</v>
      </c>
      <c r="AO8" s="51">
        <f t="shared" si="13"/>
        <v>12472</v>
      </c>
      <c r="AP8" s="69">
        <f t="shared" si="13"/>
        <v>14031</v>
      </c>
      <c r="AQ8" s="69">
        <f t="shared" si="13"/>
        <v>15590</v>
      </c>
      <c r="AR8" s="69">
        <f t="shared" si="13"/>
        <v>17149</v>
      </c>
      <c r="AS8" s="69">
        <f t="shared" si="13"/>
        <v>18708</v>
      </c>
      <c r="AT8" s="69">
        <f t="shared" si="13"/>
        <v>20267</v>
      </c>
      <c r="AU8" s="69">
        <f t="shared" si="13"/>
        <v>21826</v>
      </c>
      <c r="AV8" s="69">
        <f t="shared" si="13"/>
        <v>23385</v>
      </c>
      <c r="AW8" s="69">
        <f t="shared" si="13"/>
        <v>24944</v>
      </c>
      <c r="AX8" s="69">
        <f t="shared" si="13"/>
        <v>26503</v>
      </c>
      <c r="AY8" s="69">
        <f t="shared" si="13"/>
        <v>28062</v>
      </c>
      <c r="AZ8" s="69">
        <f t="shared" si="13"/>
        <v>29621</v>
      </c>
      <c r="BA8" s="69">
        <f t="shared" si="13"/>
        <v>31180</v>
      </c>
      <c r="BB8" s="69">
        <f t="shared" si="13"/>
        <v>32739</v>
      </c>
      <c r="BC8" s="69">
        <f t="shared" si="13"/>
        <v>34298</v>
      </c>
    </row>
    <row r="9" spans="1:55" s="24" customFormat="1" ht="15">
      <c r="A9" s="64" t="s">
        <v>93</v>
      </c>
      <c r="B9" s="38">
        <v>159</v>
      </c>
      <c r="C9" s="38">
        <v>484</v>
      </c>
      <c r="D9" s="39">
        <v>0</v>
      </c>
      <c r="E9" s="35">
        <f>B9+D9+TF!$I$2</f>
        <v>733</v>
      </c>
      <c r="F9" s="35">
        <f>C9+D9+TF!$I$4</f>
        <v>1966</v>
      </c>
      <c r="G9" s="21" t="s">
        <v>49</v>
      </c>
      <c r="H9" s="21" t="s">
        <v>49</v>
      </c>
      <c r="I9" s="22" t="s">
        <v>8</v>
      </c>
      <c r="J9" s="53" t="s">
        <v>44</v>
      </c>
      <c r="K9" s="51">
        <f t="shared" ref="K9:AF9" si="14">$E$9*K1</f>
        <v>733</v>
      </c>
      <c r="L9" s="51">
        <f t="shared" si="14"/>
        <v>1466</v>
      </c>
      <c r="M9" s="51">
        <f t="shared" si="14"/>
        <v>2199</v>
      </c>
      <c r="N9" s="51">
        <f t="shared" si="14"/>
        <v>2932</v>
      </c>
      <c r="O9" s="51">
        <f t="shared" si="14"/>
        <v>3665</v>
      </c>
      <c r="P9" s="51">
        <f t="shared" si="14"/>
        <v>4398</v>
      </c>
      <c r="Q9" s="51">
        <f t="shared" si="14"/>
        <v>5131</v>
      </c>
      <c r="R9" s="51">
        <f t="shared" si="14"/>
        <v>5864</v>
      </c>
      <c r="S9" s="51">
        <f t="shared" si="14"/>
        <v>6597</v>
      </c>
      <c r="T9" s="69">
        <f t="shared" si="14"/>
        <v>7330</v>
      </c>
      <c r="U9" s="69">
        <f t="shared" si="14"/>
        <v>8063</v>
      </c>
      <c r="V9" s="69">
        <f t="shared" si="14"/>
        <v>8796</v>
      </c>
      <c r="W9" s="69">
        <f t="shared" si="14"/>
        <v>9529</v>
      </c>
      <c r="X9" s="69">
        <f t="shared" si="14"/>
        <v>10262</v>
      </c>
      <c r="Y9" s="69">
        <f t="shared" si="14"/>
        <v>10995</v>
      </c>
      <c r="Z9" s="69">
        <f t="shared" si="14"/>
        <v>11728</v>
      </c>
      <c r="AA9" s="69">
        <f t="shared" si="14"/>
        <v>12461</v>
      </c>
      <c r="AB9" s="69">
        <f t="shared" si="14"/>
        <v>13194</v>
      </c>
      <c r="AC9" s="69">
        <f t="shared" si="14"/>
        <v>13927</v>
      </c>
      <c r="AD9" s="69">
        <f t="shared" si="14"/>
        <v>14660</v>
      </c>
      <c r="AE9" s="69">
        <f t="shared" si="14"/>
        <v>15393</v>
      </c>
      <c r="AF9" s="69">
        <f t="shared" si="14"/>
        <v>16126</v>
      </c>
      <c r="AG9" s="56" t="s">
        <v>44</v>
      </c>
      <c r="AH9" s="51">
        <f t="shared" ref="AH9:BC9" si="15">$F$9*AH1</f>
        <v>1966</v>
      </c>
      <c r="AI9" s="51">
        <f t="shared" si="15"/>
        <v>3932</v>
      </c>
      <c r="AJ9" s="51">
        <f t="shared" si="15"/>
        <v>5898</v>
      </c>
      <c r="AK9" s="51">
        <f t="shared" si="15"/>
        <v>7864</v>
      </c>
      <c r="AL9" s="51">
        <f t="shared" si="15"/>
        <v>9830</v>
      </c>
      <c r="AM9" s="51">
        <f t="shared" si="15"/>
        <v>11796</v>
      </c>
      <c r="AN9" s="51">
        <f t="shared" si="15"/>
        <v>13762</v>
      </c>
      <c r="AO9" s="51">
        <f t="shared" si="15"/>
        <v>15728</v>
      </c>
      <c r="AP9" s="69">
        <f t="shared" si="15"/>
        <v>17694</v>
      </c>
      <c r="AQ9" s="69">
        <f t="shared" si="15"/>
        <v>19660</v>
      </c>
      <c r="AR9" s="69">
        <f t="shared" si="15"/>
        <v>21626</v>
      </c>
      <c r="AS9" s="69">
        <f t="shared" si="15"/>
        <v>23592</v>
      </c>
      <c r="AT9" s="69">
        <f t="shared" si="15"/>
        <v>25558</v>
      </c>
      <c r="AU9" s="69">
        <f t="shared" si="15"/>
        <v>27524</v>
      </c>
      <c r="AV9" s="69">
        <f t="shared" si="15"/>
        <v>29490</v>
      </c>
      <c r="AW9" s="69">
        <f t="shared" si="15"/>
        <v>31456</v>
      </c>
      <c r="AX9" s="69">
        <f t="shared" si="15"/>
        <v>33422</v>
      </c>
      <c r="AY9" s="69">
        <f t="shared" si="15"/>
        <v>35388</v>
      </c>
      <c r="AZ9" s="69">
        <f t="shared" si="15"/>
        <v>37354</v>
      </c>
      <c r="BA9" s="69">
        <f t="shared" si="15"/>
        <v>39320</v>
      </c>
      <c r="BB9" s="69">
        <f t="shared" si="15"/>
        <v>41286</v>
      </c>
      <c r="BC9" s="69">
        <f t="shared" si="15"/>
        <v>43252</v>
      </c>
    </row>
    <row r="10" spans="1:55" s="24" customFormat="1" ht="15">
      <c r="A10" s="64" t="s">
        <v>102</v>
      </c>
      <c r="B10" s="38">
        <v>229</v>
      </c>
      <c r="C10" s="38">
        <v>572</v>
      </c>
      <c r="D10" s="39">
        <v>0</v>
      </c>
      <c r="E10" s="35">
        <f>B10+D10+TF!$I$2</f>
        <v>803</v>
      </c>
      <c r="F10" s="35">
        <f>C10+D10+TF!$I$4</f>
        <v>2054</v>
      </c>
      <c r="G10" s="21" t="s">
        <v>49</v>
      </c>
      <c r="H10" s="21" t="s">
        <v>49</v>
      </c>
      <c r="I10" s="22" t="s">
        <v>8</v>
      </c>
      <c r="J10" s="53" t="s">
        <v>44</v>
      </c>
      <c r="K10" s="51">
        <f t="shared" ref="K10:AF10" si="16">$E$10*K1</f>
        <v>803</v>
      </c>
      <c r="L10" s="51">
        <f t="shared" si="16"/>
        <v>1606</v>
      </c>
      <c r="M10" s="51">
        <f t="shared" si="16"/>
        <v>2409</v>
      </c>
      <c r="N10" s="51">
        <f t="shared" si="16"/>
        <v>3212</v>
      </c>
      <c r="O10" s="51">
        <f t="shared" si="16"/>
        <v>4015</v>
      </c>
      <c r="P10" s="51">
        <f t="shared" si="16"/>
        <v>4818</v>
      </c>
      <c r="Q10" s="51">
        <f t="shared" si="16"/>
        <v>5621</v>
      </c>
      <c r="R10" s="51">
        <f t="shared" si="16"/>
        <v>6424</v>
      </c>
      <c r="S10" s="51">
        <f t="shared" si="16"/>
        <v>7227</v>
      </c>
      <c r="T10" s="69">
        <f t="shared" si="16"/>
        <v>8030</v>
      </c>
      <c r="U10" s="69">
        <f t="shared" si="16"/>
        <v>8833</v>
      </c>
      <c r="V10" s="69">
        <f t="shared" si="16"/>
        <v>9636</v>
      </c>
      <c r="W10" s="69">
        <f t="shared" si="16"/>
        <v>10439</v>
      </c>
      <c r="X10" s="69">
        <f t="shared" si="16"/>
        <v>11242</v>
      </c>
      <c r="Y10" s="69">
        <f t="shared" si="16"/>
        <v>12045</v>
      </c>
      <c r="Z10" s="69">
        <f t="shared" si="16"/>
        <v>12848</v>
      </c>
      <c r="AA10" s="69">
        <f t="shared" si="16"/>
        <v>13651</v>
      </c>
      <c r="AB10" s="69">
        <f t="shared" si="16"/>
        <v>14454</v>
      </c>
      <c r="AC10" s="69">
        <f t="shared" si="16"/>
        <v>15257</v>
      </c>
      <c r="AD10" s="69">
        <f t="shared" si="16"/>
        <v>16060</v>
      </c>
      <c r="AE10" s="69">
        <f t="shared" si="16"/>
        <v>16863</v>
      </c>
      <c r="AF10" s="69">
        <f t="shared" si="16"/>
        <v>17666</v>
      </c>
      <c r="AG10" s="56" t="s">
        <v>44</v>
      </c>
      <c r="AH10" s="51">
        <f t="shared" ref="AH10:BC10" si="17">$F$10*AH1</f>
        <v>2054</v>
      </c>
      <c r="AI10" s="51">
        <f t="shared" si="17"/>
        <v>4108</v>
      </c>
      <c r="AJ10" s="51">
        <f t="shared" si="17"/>
        <v>6162</v>
      </c>
      <c r="AK10" s="51">
        <f t="shared" si="17"/>
        <v>8216</v>
      </c>
      <c r="AL10" s="51">
        <f t="shared" si="17"/>
        <v>10270</v>
      </c>
      <c r="AM10" s="51">
        <f t="shared" si="17"/>
        <v>12324</v>
      </c>
      <c r="AN10" s="51">
        <f t="shared" si="17"/>
        <v>14378</v>
      </c>
      <c r="AO10" s="51">
        <f t="shared" si="17"/>
        <v>16432</v>
      </c>
      <c r="AP10" s="69">
        <f t="shared" si="17"/>
        <v>18486</v>
      </c>
      <c r="AQ10" s="69">
        <f t="shared" si="17"/>
        <v>20540</v>
      </c>
      <c r="AR10" s="69">
        <f t="shared" si="17"/>
        <v>22594</v>
      </c>
      <c r="AS10" s="69">
        <f t="shared" si="17"/>
        <v>24648</v>
      </c>
      <c r="AT10" s="69">
        <f t="shared" si="17"/>
        <v>26702</v>
      </c>
      <c r="AU10" s="69">
        <f t="shared" si="17"/>
        <v>28756</v>
      </c>
      <c r="AV10" s="69">
        <f t="shared" si="17"/>
        <v>30810</v>
      </c>
      <c r="AW10" s="69">
        <f t="shared" si="17"/>
        <v>32864</v>
      </c>
      <c r="AX10" s="69">
        <f t="shared" si="17"/>
        <v>34918</v>
      </c>
      <c r="AY10" s="69">
        <f t="shared" si="17"/>
        <v>36972</v>
      </c>
      <c r="AZ10" s="69">
        <f t="shared" si="17"/>
        <v>39026</v>
      </c>
      <c r="BA10" s="69">
        <f t="shared" si="17"/>
        <v>41080</v>
      </c>
      <c r="BB10" s="69">
        <f t="shared" si="17"/>
        <v>43134</v>
      </c>
      <c r="BC10" s="69">
        <f t="shared" si="17"/>
        <v>45188</v>
      </c>
    </row>
    <row r="11" spans="1:55" s="26" customFormat="1" ht="15">
      <c r="A11" s="64" t="s">
        <v>94</v>
      </c>
      <c r="B11" s="38">
        <v>137</v>
      </c>
      <c r="C11" s="38">
        <v>134</v>
      </c>
      <c r="D11" s="39">
        <v>0</v>
      </c>
      <c r="E11" s="35">
        <f>B11+D11+TF!$I$2</f>
        <v>711</v>
      </c>
      <c r="F11" s="35">
        <f>C11+D11+TF!$I$4</f>
        <v>1616</v>
      </c>
      <c r="G11" s="21" t="s">
        <v>49</v>
      </c>
      <c r="H11" s="21" t="s">
        <v>49</v>
      </c>
      <c r="I11" s="22" t="s">
        <v>8</v>
      </c>
      <c r="J11" s="53"/>
      <c r="K11" s="51">
        <f t="shared" ref="K11:AF11" si="18">$E$11*K1</f>
        <v>711</v>
      </c>
      <c r="L11" s="51">
        <f t="shared" si="18"/>
        <v>1422</v>
      </c>
      <c r="M11" s="51">
        <f t="shared" si="18"/>
        <v>2133</v>
      </c>
      <c r="N11" s="51">
        <f t="shared" si="18"/>
        <v>2844</v>
      </c>
      <c r="O11" s="51">
        <f t="shared" si="18"/>
        <v>3555</v>
      </c>
      <c r="P11" s="51">
        <f t="shared" si="18"/>
        <v>4266</v>
      </c>
      <c r="Q11" s="51">
        <f t="shared" si="18"/>
        <v>4977</v>
      </c>
      <c r="R11" s="51">
        <f t="shared" si="18"/>
        <v>5688</v>
      </c>
      <c r="S11" s="51">
        <f t="shared" si="18"/>
        <v>6399</v>
      </c>
      <c r="T11" s="69">
        <f t="shared" si="18"/>
        <v>7110</v>
      </c>
      <c r="U11" s="69">
        <f t="shared" si="18"/>
        <v>7821</v>
      </c>
      <c r="V11" s="69">
        <f t="shared" si="18"/>
        <v>8532</v>
      </c>
      <c r="W11" s="69">
        <f t="shared" si="18"/>
        <v>9243</v>
      </c>
      <c r="X11" s="69">
        <f t="shared" si="18"/>
        <v>9954</v>
      </c>
      <c r="Y11" s="69">
        <f t="shared" si="18"/>
        <v>10665</v>
      </c>
      <c r="Z11" s="69">
        <f t="shared" si="18"/>
        <v>11376</v>
      </c>
      <c r="AA11" s="69">
        <f t="shared" si="18"/>
        <v>12087</v>
      </c>
      <c r="AB11" s="69">
        <f t="shared" si="18"/>
        <v>12798</v>
      </c>
      <c r="AC11" s="69">
        <f t="shared" si="18"/>
        <v>13509</v>
      </c>
      <c r="AD11" s="69">
        <f t="shared" si="18"/>
        <v>14220</v>
      </c>
      <c r="AE11" s="69">
        <f t="shared" si="18"/>
        <v>14931</v>
      </c>
      <c r="AF11" s="69">
        <f t="shared" si="18"/>
        <v>15642</v>
      </c>
      <c r="AG11" s="56"/>
      <c r="AH11" s="51">
        <f t="shared" ref="AH11:BC11" si="19">$F$11*AH1</f>
        <v>1616</v>
      </c>
      <c r="AI11" s="51">
        <f t="shared" si="19"/>
        <v>3232</v>
      </c>
      <c r="AJ11" s="51">
        <f t="shared" si="19"/>
        <v>4848</v>
      </c>
      <c r="AK11" s="51">
        <f t="shared" si="19"/>
        <v>6464</v>
      </c>
      <c r="AL11" s="51">
        <f t="shared" si="19"/>
        <v>8080</v>
      </c>
      <c r="AM11" s="51">
        <f t="shared" si="19"/>
        <v>9696</v>
      </c>
      <c r="AN11" s="51">
        <f t="shared" si="19"/>
        <v>11312</v>
      </c>
      <c r="AO11" s="51">
        <f t="shared" si="19"/>
        <v>12928</v>
      </c>
      <c r="AP11" s="69">
        <f t="shared" si="19"/>
        <v>14544</v>
      </c>
      <c r="AQ11" s="69">
        <f t="shared" si="19"/>
        <v>16160</v>
      </c>
      <c r="AR11" s="69">
        <f t="shared" si="19"/>
        <v>17776</v>
      </c>
      <c r="AS11" s="69">
        <f t="shared" si="19"/>
        <v>19392</v>
      </c>
      <c r="AT11" s="69">
        <f t="shared" si="19"/>
        <v>21008</v>
      </c>
      <c r="AU11" s="69">
        <f t="shared" si="19"/>
        <v>22624</v>
      </c>
      <c r="AV11" s="69">
        <f t="shared" si="19"/>
        <v>24240</v>
      </c>
      <c r="AW11" s="69">
        <f t="shared" si="19"/>
        <v>25856</v>
      </c>
      <c r="AX11" s="69">
        <f t="shared" si="19"/>
        <v>27472</v>
      </c>
      <c r="AY11" s="69">
        <f t="shared" si="19"/>
        <v>29088</v>
      </c>
      <c r="AZ11" s="69">
        <f t="shared" si="19"/>
        <v>30704</v>
      </c>
      <c r="BA11" s="69">
        <f t="shared" si="19"/>
        <v>32320</v>
      </c>
      <c r="BB11" s="69">
        <f t="shared" si="19"/>
        <v>33936</v>
      </c>
      <c r="BC11" s="69">
        <f t="shared" si="19"/>
        <v>35552</v>
      </c>
    </row>
    <row r="12" spans="1:55" s="27" customFormat="1" ht="15">
      <c r="A12" s="64" t="s">
        <v>111</v>
      </c>
      <c r="B12" s="38">
        <v>102</v>
      </c>
      <c r="C12" s="38">
        <v>322</v>
      </c>
      <c r="D12" s="39">
        <v>0</v>
      </c>
      <c r="E12" s="35">
        <f>B12+D12+TF!$I$2</f>
        <v>676</v>
      </c>
      <c r="F12" s="35">
        <f>C12+D12+TF!$I$4</f>
        <v>1804</v>
      </c>
      <c r="G12" s="21" t="s">
        <v>49</v>
      </c>
      <c r="H12" s="21" t="s">
        <v>49</v>
      </c>
      <c r="I12" s="22" t="s">
        <v>8</v>
      </c>
      <c r="J12" s="53" t="s">
        <v>44</v>
      </c>
      <c r="K12" s="51">
        <f t="shared" ref="K12:AF12" si="20">$E$12*K1</f>
        <v>676</v>
      </c>
      <c r="L12" s="51">
        <f t="shared" si="20"/>
        <v>1352</v>
      </c>
      <c r="M12" s="51">
        <f t="shared" si="20"/>
        <v>2028</v>
      </c>
      <c r="N12" s="51">
        <f t="shared" si="20"/>
        <v>2704</v>
      </c>
      <c r="O12" s="51">
        <f t="shared" si="20"/>
        <v>3380</v>
      </c>
      <c r="P12" s="51">
        <f t="shared" si="20"/>
        <v>4056</v>
      </c>
      <c r="Q12" s="51">
        <f t="shared" si="20"/>
        <v>4732</v>
      </c>
      <c r="R12" s="51">
        <f t="shared" si="20"/>
        <v>5408</v>
      </c>
      <c r="S12" s="51">
        <f t="shared" si="20"/>
        <v>6084</v>
      </c>
      <c r="T12" s="69">
        <f t="shared" si="20"/>
        <v>6760</v>
      </c>
      <c r="U12" s="69">
        <f t="shared" si="20"/>
        <v>7436</v>
      </c>
      <c r="V12" s="69">
        <f t="shared" si="20"/>
        <v>8112</v>
      </c>
      <c r="W12" s="69">
        <f t="shared" si="20"/>
        <v>8788</v>
      </c>
      <c r="X12" s="69">
        <f t="shared" si="20"/>
        <v>9464</v>
      </c>
      <c r="Y12" s="69">
        <f t="shared" si="20"/>
        <v>10140</v>
      </c>
      <c r="Z12" s="69">
        <f t="shared" si="20"/>
        <v>10816</v>
      </c>
      <c r="AA12" s="69">
        <f t="shared" si="20"/>
        <v>11492</v>
      </c>
      <c r="AB12" s="69">
        <f t="shared" si="20"/>
        <v>12168</v>
      </c>
      <c r="AC12" s="69">
        <f t="shared" si="20"/>
        <v>12844</v>
      </c>
      <c r="AD12" s="69">
        <f t="shared" si="20"/>
        <v>13520</v>
      </c>
      <c r="AE12" s="69">
        <f t="shared" si="20"/>
        <v>14196</v>
      </c>
      <c r="AF12" s="69">
        <f t="shared" si="20"/>
        <v>14872</v>
      </c>
      <c r="AG12" s="56" t="s">
        <v>44</v>
      </c>
      <c r="AH12" s="51">
        <f t="shared" ref="AH12:BC12" si="21">$F$12*AH1</f>
        <v>1804</v>
      </c>
      <c r="AI12" s="51">
        <f t="shared" si="21"/>
        <v>3608</v>
      </c>
      <c r="AJ12" s="51">
        <f t="shared" si="21"/>
        <v>5412</v>
      </c>
      <c r="AK12" s="51">
        <f t="shared" si="21"/>
        <v>7216</v>
      </c>
      <c r="AL12" s="51">
        <f t="shared" si="21"/>
        <v>9020</v>
      </c>
      <c r="AM12" s="51">
        <f t="shared" si="21"/>
        <v>10824</v>
      </c>
      <c r="AN12" s="51">
        <f t="shared" si="21"/>
        <v>12628</v>
      </c>
      <c r="AO12" s="51">
        <f t="shared" si="21"/>
        <v>14432</v>
      </c>
      <c r="AP12" s="69">
        <f t="shared" si="21"/>
        <v>16236</v>
      </c>
      <c r="AQ12" s="69">
        <f t="shared" si="21"/>
        <v>18040</v>
      </c>
      <c r="AR12" s="69">
        <f t="shared" si="21"/>
        <v>19844</v>
      </c>
      <c r="AS12" s="69">
        <f t="shared" si="21"/>
        <v>21648</v>
      </c>
      <c r="AT12" s="69">
        <f t="shared" si="21"/>
        <v>23452</v>
      </c>
      <c r="AU12" s="69">
        <f t="shared" si="21"/>
        <v>25256</v>
      </c>
      <c r="AV12" s="69">
        <f t="shared" si="21"/>
        <v>27060</v>
      </c>
      <c r="AW12" s="69">
        <f t="shared" si="21"/>
        <v>28864</v>
      </c>
      <c r="AX12" s="69">
        <f t="shared" si="21"/>
        <v>30668</v>
      </c>
      <c r="AY12" s="69">
        <f t="shared" si="21"/>
        <v>32472</v>
      </c>
      <c r="AZ12" s="69">
        <f t="shared" si="21"/>
        <v>34276</v>
      </c>
      <c r="BA12" s="69">
        <f t="shared" si="21"/>
        <v>36080</v>
      </c>
      <c r="BB12" s="69">
        <f t="shared" si="21"/>
        <v>37884</v>
      </c>
      <c r="BC12" s="69">
        <f t="shared" si="21"/>
        <v>39688</v>
      </c>
    </row>
    <row r="13" spans="1:55" s="27" customFormat="1" ht="15">
      <c r="A13" s="64" t="s">
        <v>96</v>
      </c>
      <c r="B13" s="38">
        <v>95</v>
      </c>
      <c r="C13" s="38">
        <v>148</v>
      </c>
      <c r="D13" s="39">
        <v>0</v>
      </c>
      <c r="E13" s="35">
        <f>B13+D13+TF!$I$2</f>
        <v>669</v>
      </c>
      <c r="F13" s="35">
        <f>C13+D13+TF!$I$4</f>
        <v>1630</v>
      </c>
      <c r="G13" s="21" t="s">
        <v>49</v>
      </c>
      <c r="H13" s="21" t="s">
        <v>49</v>
      </c>
      <c r="I13" s="22" t="s">
        <v>8</v>
      </c>
      <c r="J13" s="53" t="s">
        <v>44</v>
      </c>
      <c r="K13" s="51">
        <f t="shared" ref="K13:AF13" si="22">$E$13*K1</f>
        <v>669</v>
      </c>
      <c r="L13" s="51">
        <f t="shared" si="22"/>
        <v>1338</v>
      </c>
      <c r="M13" s="51">
        <f t="shared" si="22"/>
        <v>2007</v>
      </c>
      <c r="N13" s="51">
        <f t="shared" si="22"/>
        <v>2676</v>
      </c>
      <c r="O13" s="51">
        <f t="shared" si="22"/>
        <v>3345</v>
      </c>
      <c r="P13" s="51">
        <f t="shared" si="22"/>
        <v>4014</v>
      </c>
      <c r="Q13" s="51">
        <f t="shared" si="22"/>
        <v>4683</v>
      </c>
      <c r="R13" s="51">
        <f t="shared" si="22"/>
        <v>5352</v>
      </c>
      <c r="S13" s="51">
        <f t="shared" si="22"/>
        <v>6021</v>
      </c>
      <c r="T13" s="69">
        <f t="shared" si="22"/>
        <v>6690</v>
      </c>
      <c r="U13" s="69">
        <f t="shared" si="22"/>
        <v>7359</v>
      </c>
      <c r="V13" s="69">
        <f t="shared" si="22"/>
        <v>8028</v>
      </c>
      <c r="W13" s="69">
        <f t="shared" si="22"/>
        <v>8697</v>
      </c>
      <c r="X13" s="69">
        <f t="shared" si="22"/>
        <v>9366</v>
      </c>
      <c r="Y13" s="69">
        <f t="shared" si="22"/>
        <v>10035</v>
      </c>
      <c r="Z13" s="69">
        <f t="shared" si="22"/>
        <v>10704</v>
      </c>
      <c r="AA13" s="69">
        <f t="shared" si="22"/>
        <v>11373</v>
      </c>
      <c r="AB13" s="69">
        <f t="shared" si="22"/>
        <v>12042</v>
      </c>
      <c r="AC13" s="69">
        <f t="shared" si="22"/>
        <v>12711</v>
      </c>
      <c r="AD13" s="69">
        <f t="shared" si="22"/>
        <v>13380</v>
      </c>
      <c r="AE13" s="69">
        <f t="shared" si="22"/>
        <v>14049</v>
      </c>
      <c r="AF13" s="69">
        <f t="shared" si="22"/>
        <v>14718</v>
      </c>
      <c r="AG13" s="56" t="s">
        <v>44</v>
      </c>
      <c r="AH13" s="51">
        <f t="shared" ref="AH13:BC13" si="23">$F$13*AH1</f>
        <v>1630</v>
      </c>
      <c r="AI13" s="51">
        <f t="shared" si="23"/>
        <v>3260</v>
      </c>
      <c r="AJ13" s="51">
        <f t="shared" si="23"/>
        <v>4890</v>
      </c>
      <c r="AK13" s="51">
        <f t="shared" si="23"/>
        <v>6520</v>
      </c>
      <c r="AL13" s="51">
        <f t="shared" si="23"/>
        <v>8150</v>
      </c>
      <c r="AM13" s="51">
        <f t="shared" si="23"/>
        <v>9780</v>
      </c>
      <c r="AN13" s="51">
        <f t="shared" si="23"/>
        <v>11410</v>
      </c>
      <c r="AO13" s="51">
        <f t="shared" si="23"/>
        <v>13040</v>
      </c>
      <c r="AP13" s="69">
        <f t="shared" si="23"/>
        <v>14670</v>
      </c>
      <c r="AQ13" s="69">
        <f t="shared" si="23"/>
        <v>16300</v>
      </c>
      <c r="AR13" s="69">
        <f t="shared" si="23"/>
        <v>17930</v>
      </c>
      <c r="AS13" s="69">
        <f t="shared" si="23"/>
        <v>19560</v>
      </c>
      <c r="AT13" s="69">
        <f t="shared" si="23"/>
        <v>21190</v>
      </c>
      <c r="AU13" s="69">
        <f t="shared" si="23"/>
        <v>22820</v>
      </c>
      <c r="AV13" s="69">
        <f t="shared" si="23"/>
        <v>24450</v>
      </c>
      <c r="AW13" s="69">
        <f t="shared" si="23"/>
        <v>26080</v>
      </c>
      <c r="AX13" s="69">
        <f t="shared" si="23"/>
        <v>27710</v>
      </c>
      <c r="AY13" s="69">
        <f t="shared" si="23"/>
        <v>29340</v>
      </c>
      <c r="AZ13" s="69">
        <f t="shared" si="23"/>
        <v>30970</v>
      </c>
      <c r="BA13" s="69">
        <f t="shared" si="23"/>
        <v>32600</v>
      </c>
      <c r="BB13" s="69">
        <f t="shared" si="23"/>
        <v>34230</v>
      </c>
      <c r="BC13" s="69">
        <f t="shared" si="23"/>
        <v>35860</v>
      </c>
    </row>
    <row r="14" spans="1:55" s="27" customFormat="1" ht="15">
      <c r="A14" s="64" t="s">
        <v>97</v>
      </c>
      <c r="B14" s="38">
        <v>202</v>
      </c>
      <c r="C14" s="38">
        <v>487</v>
      </c>
      <c r="D14" s="39">
        <v>0</v>
      </c>
      <c r="E14" s="35">
        <f>B14+D14+TF!$I$2</f>
        <v>776</v>
      </c>
      <c r="F14" s="35">
        <f>C14+D14+TF!$I$4</f>
        <v>1969</v>
      </c>
      <c r="G14" s="21" t="s">
        <v>49</v>
      </c>
      <c r="H14" s="21" t="s">
        <v>49</v>
      </c>
      <c r="I14" s="22" t="s">
        <v>8</v>
      </c>
      <c r="J14" s="53" t="s">
        <v>44</v>
      </c>
      <c r="K14" s="51">
        <f t="shared" ref="K14:AF14" si="24">$E$14*K1</f>
        <v>776</v>
      </c>
      <c r="L14" s="51">
        <f t="shared" si="24"/>
        <v>1552</v>
      </c>
      <c r="M14" s="51">
        <f t="shared" si="24"/>
        <v>2328</v>
      </c>
      <c r="N14" s="51">
        <f t="shared" si="24"/>
        <v>3104</v>
      </c>
      <c r="O14" s="51">
        <f t="shared" si="24"/>
        <v>3880</v>
      </c>
      <c r="P14" s="51">
        <f t="shared" si="24"/>
        <v>4656</v>
      </c>
      <c r="Q14" s="51">
        <f t="shared" si="24"/>
        <v>5432</v>
      </c>
      <c r="R14" s="51">
        <f t="shared" si="24"/>
        <v>6208</v>
      </c>
      <c r="S14" s="51">
        <f t="shared" si="24"/>
        <v>6984</v>
      </c>
      <c r="T14" s="69">
        <f t="shared" si="24"/>
        <v>7760</v>
      </c>
      <c r="U14" s="69">
        <f t="shared" si="24"/>
        <v>8536</v>
      </c>
      <c r="V14" s="69">
        <f t="shared" si="24"/>
        <v>9312</v>
      </c>
      <c r="W14" s="69">
        <f t="shared" si="24"/>
        <v>10088</v>
      </c>
      <c r="X14" s="69">
        <f t="shared" si="24"/>
        <v>10864</v>
      </c>
      <c r="Y14" s="69">
        <f t="shared" si="24"/>
        <v>11640</v>
      </c>
      <c r="Z14" s="69">
        <f t="shared" si="24"/>
        <v>12416</v>
      </c>
      <c r="AA14" s="69">
        <f t="shared" si="24"/>
        <v>13192</v>
      </c>
      <c r="AB14" s="69">
        <f t="shared" si="24"/>
        <v>13968</v>
      </c>
      <c r="AC14" s="69">
        <f t="shared" si="24"/>
        <v>14744</v>
      </c>
      <c r="AD14" s="69">
        <f t="shared" si="24"/>
        <v>15520</v>
      </c>
      <c r="AE14" s="69">
        <f t="shared" si="24"/>
        <v>16296</v>
      </c>
      <c r="AF14" s="69">
        <f t="shared" si="24"/>
        <v>17072</v>
      </c>
      <c r="AG14" s="56" t="s">
        <v>44</v>
      </c>
      <c r="AH14" s="51">
        <f t="shared" ref="AH14:BC14" si="25">$F$14*AH1</f>
        <v>1969</v>
      </c>
      <c r="AI14" s="51">
        <f t="shared" si="25"/>
        <v>3938</v>
      </c>
      <c r="AJ14" s="51">
        <f t="shared" si="25"/>
        <v>5907</v>
      </c>
      <c r="AK14" s="51">
        <f t="shared" si="25"/>
        <v>7876</v>
      </c>
      <c r="AL14" s="51">
        <f t="shared" si="25"/>
        <v>9845</v>
      </c>
      <c r="AM14" s="51">
        <f t="shared" si="25"/>
        <v>11814</v>
      </c>
      <c r="AN14" s="51">
        <f t="shared" si="25"/>
        <v>13783</v>
      </c>
      <c r="AO14" s="51">
        <f t="shared" si="25"/>
        <v>15752</v>
      </c>
      <c r="AP14" s="69">
        <f t="shared" si="25"/>
        <v>17721</v>
      </c>
      <c r="AQ14" s="69">
        <f t="shared" si="25"/>
        <v>19690</v>
      </c>
      <c r="AR14" s="69">
        <f t="shared" si="25"/>
        <v>21659</v>
      </c>
      <c r="AS14" s="69">
        <f t="shared" si="25"/>
        <v>23628</v>
      </c>
      <c r="AT14" s="69">
        <f t="shared" si="25"/>
        <v>25597</v>
      </c>
      <c r="AU14" s="69">
        <f t="shared" si="25"/>
        <v>27566</v>
      </c>
      <c r="AV14" s="69">
        <f t="shared" si="25"/>
        <v>29535</v>
      </c>
      <c r="AW14" s="69">
        <f t="shared" si="25"/>
        <v>31504</v>
      </c>
      <c r="AX14" s="69">
        <f t="shared" si="25"/>
        <v>33473</v>
      </c>
      <c r="AY14" s="69">
        <f t="shared" si="25"/>
        <v>35442</v>
      </c>
      <c r="AZ14" s="69">
        <f t="shared" si="25"/>
        <v>37411</v>
      </c>
      <c r="BA14" s="69">
        <f t="shared" si="25"/>
        <v>39380</v>
      </c>
      <c r="BB14" s="69">
        <f t="shared" si="25"/>
        <v>41349</v>
      </c>
      <c r="BC14" s="69">
        <f t="shared" si="25"/>
        <v>43318</v>
      </c>
    </row>
    <row r="15" spans="1:55" s="27" customFormat="1" ht="15">
      <c r="A15" s="64" t="s">
        <v>95</v>
      </c>
      <c r="B15" s="38">
        <v>634</v>
      </c>
      <c r="C15" s="38">
        <v>406</v>
      </c>
      <c r="D15" s="39">
        <v>0</v>
      </c>
      <c r="E15" s="35">
        <f>B15+D15+TF!$I$2</f>
        <v>1208</v>
      </c>
      <c r="F15" s="35">
        <f>C15+D15+TF!$I$4</f>
        <v>1888</v>
      </c>
      <c r="G15" s="21" t="s">
        <v>49</v>
      </c>
      <c r="H15" s="21" t="s">
        <v>49</v>
      </c>
      <c r="I15" s="22" t="s">
        <v>8</v>
      </c>
      <c r="J15" s="53" t="s">
        <v>44</v>
      </c>
      <c r="K15" s="51">
        <f t="shared" ref="K15:AF15" si="26">$E$15*K1</f>
        <v>1208</v>
      </c>
      <c r="L15" s="51">
        <f t="shared" si="26"/>
        <v>2416</v>
      </c>
      <c r="M15" s="51">
        <f t="shared" si="26"/>
        <v>3624</v>
      </c>
      <c r="N15" s="51">
        <f t="shared" si="26"/>
        <v>4832</v>
      </c>
      <c r="O15" s="51">
        <f t="shared" si="26"/>
        <v>6040</v>
      </c>
      <c r="P15" s="51">
        <f t="shared" si="26"/>
        <v>7248</v>
      </c>
      <c r="Q15" s="51">
        <f t="shared" si="26"/>
        <v>8456</v>
      </c>
      <c r="R15" s="51">
        <f t="shared" si="26"/>
        <v>9664</v>
      </c>
      <c r="S15" s="51">
        <f t="shared" si="26"/>
        <v>10872</v>
      </c>
      <c r="T15" s="69">
        <f t="shared" si="26"/>
        <v>12080</v>
      </c>
      <c r="U15" s="69">
        <f t="shared" si="26"/>
        <v>13288</v>
      </c>
      <c r="V15" s="69">
        <f t="shared" si="26"/>
        <v>14496</v>
      </c>
      <c r="W15" s="69">
        <f t="shared" si="26"/>
        <v>15704</v>
      </c>
      <c r="X15" s="69">
        <f t="shared" si="26"/>
        <v>16912</v>
      </c>
      <c r="Y15" s="69">
        <f t="shared" si="26"/>
        <v>18120</v>
      </c>
      <c r="Z15" s="69">
        <f t="shared" si="26"/>
        <v>19328</v>
      </c>
      <c r="AA15" s="69">
        <f t="shared" si="26"/>
        <v>20536</v>
      </c>
      <c r="AB15" s="69">
        <f t="shared" si="26"/>
        <v>21744</v>
      </c>
      <c r="AC15" s="69">
        <f t="shared" si="26"/>
        <v>22952</v>
      </c>
      <c r="AD15" s="69">
        <f t="shared" si="26"/>
        <v>24160</v>
      </c>
      <c r="AE15" s="69">
        <f t="shared" si="26"/>
        <v>25368</v>
      </c>
      <c r="AF15" s="69">
        <f t="shared" si="26"/>
        <v>26576</v>
      </c>
      <c r="AG15" s="56" t="s">
        <v>44</v>
      </c>
      <c r="AH15" s="51">
        <f t="shared" ref="AH15:BC15" si="27">$F$15*AH1</f>
        <v>1888</v>
      </c>
      <c r="AI15" s="51">
        <f t="shared" si="27"/>
        <v>3776</v>
      </c>
      <c r="AJ15" s="51">
        <f t="shared" si="27"/>
        <v>5664</v>
      </c>
      <c r="AK15" s="51">
        <f t="shared" si="27"/>
        <v>7552</v>
      </c>
      <c r="AL15" s="51">
        <f t="shared" si="27"/>
        <v>9440</v>
      </c>
      <c r="AM15" s="51">
        <f t="shared" si="27"/>
        <v>11328</v>
      </c>
      <c r="AN15" s="51">
        <f t="shared" si="27"/>
        <v>13216</v>
      </c>
      <c r="AO15" s="51">
        <f t="shared" si="27"/>
        <v>15104</v>
      </c>
      <c r="AP15" s="69">
        <f t="shared" si="27"/>
        <v>16992</v>
      </c>
      <c r="AQ15" s="69">
        <f t="shared" si="27"/>
        <v>18880</v>
      </c>
      <c r="AR15" s="69">
        <f t="shared" si="27"/>
        <v>20768</v>
      </c>
      <c r="AS15" s="69">
        <f t="shared" si="27"/>
        <v>22656</v>
      </c>
      <c r="AT15" s="69">
        <f t="shared" si="27"/>
        <v>24544</v>
      </c>
      <c r="AU15" s="69">
        <f t="shared" si="27"/>
        <v>26432</v>
      </c>
      <c r="AV15" s="69">
        <f t="shared" si="27"/>
        <v>28320</v>
      </c>
      <c r="AW15" s="69">
        <f t="shared" si="27"/>
        <v>30208</v>
      </c>
      <c r="AX15" s="69">
        <f t="shared" si="27"/>
        <v>32096</v>
      </c>
      <c r="AY15" s="69">
        <f t="shared" si="27"/>
        <v>33984</v>
      </c>
      <c r="AZ15" s="69">
        <f t="shared" si="27"/>
        <v>35872</v>
      </c>
      <c r="BA15" s="69">
        <f t="shared" si="27"/>
        <v>37760</v>
      </c>
      <c r="BB15" s="69">
        <f t="shared" si="27"/>
        <v>39648</v>
      </c>
      <c r="BC15" s="69">
        <f t="shared" si="27"/>
        <v>41536</v>
      </c>
    </row>
    <row r="16" spans="1:55" s="27" customFormat="1" ht="15">
      <c r="A16" s="64" t="s">
        <v>110</v>
      </c>
      <c r="B16" s="38">
        <v>102</v>
      </c>
      <c r="C16" s="38">
        <v>148</v>
      </c>
      <c r="D16" s="66">
        <v>0</v>
      </c>
      <c r="E16" s="35">
        <f>B16+D16+TF!$I$2</f>
        <v>676</v>
      </c>
      <c r="F16" s="35">
        <f>C16+D16+TF!$I$4</f>
        <v>1630</v>
      </c>
      <c r="G16" s="21" t="s">
        <v>49</v>
      </c>
      <c r="H16" s="21" t="s">
        <v>49</v>
      </c>
      <c r="I16" s="21" t="s">
        <v>8</v>
      </c>
      <c r="J16" s="53" t="s">
        <v>44</v>
      </c>
      <c r="K16" s="67">
        <f t="shared" ref="K16:AF16" si="28">$E$16*K1</f>
        <v>676</v>
      </c>
      <c r="L16" s="67">
        <f t="shared" si="28"/>
        <v>1352</v>
      </c>
      <c r="M16" s="67">
        <f t="shared" si="28"/>
        <v>2028</v>
      </c>
      <c r="N16" s="67">
        <f t="shared" si="28"/>
        <v>2704</v>
      </c>
      <c r="O16" s="67">
        <f t="shared" si="28"/>
        <v>3380</v>
      </c>
      <c r="P16" s="67">
        <f t="shared" si="28"/>
        <v>4056</v>
      </c>
      <c r="Q16" s="67">
        <f t="shared" si="28"/>
        <v>4732</v>
      </c>
      <c r="R16" s="67">
        <f t="shared" si="28"/>
        <v>5408</v>
      </c>
      <c r="S16" s="67">
        <f t="shared" si="28"/>
        <v>6084</v>
      </c>
      <c r="T16" s="69">
        <f t="shared" si="28"/>
        <v>6760</v>
      </c>
      <c r="U16" s="69">
        <f t="shared" si="28"/>
        <v>7436</v>
      </c>
      <c r="V16" s="69">
        <f t="shared" si="28"/>
        <v>8112</v>
      </c>
      <c r="W16" s="69">
        <f t="shared" si="28"/>
        <v>8788</v>
      </c>
      <c r="X16" s="69">
        <f t="shared" si="28"/>
        <v>9464</v>
      </c>
      <c r="Y16" s="69">
        <f t="shared" si="28"/>
        <v>10140</v>
      </c>
      <c r="Z16" s="69">
        <f t="shared" si="28"/>
        <v>10816</v>
      </c>
      <c r="AA16" s="69">
        <f t="shared" si="28"/>
        <v>11492</v>
      </c>
      <c r="AB16" s="69">
        <f t="shared" si="28"/>
        <v>12168</v>
      </c>
      <c r="AC16" s="69">
        <f t="shared" si="28"/>
        <v>12844</v>
      </c>
      <c r="AD16" s="69">
        <f t="shared" si="28"/>
        <v>13520</v>
      </c>
      <c r="AE16" s="69">
        <f t="shared" si="28"/>
        <v>14196</v>
      </c>
      <c r="AF16" s="69">
        <f t="shared" si="28"/>
        <v>14872</v>
      </c>
      <c r="AG16" s="56" t="s">
        <v>44</v>
      </c>
      <c r="AH16" s="67">
        <f t="shared" ref="AH16:BC16" si="29">$F$16*AH1</f>
        <v>1630</v>
      </c>
      <c r="AI16" s="67">
        <f t="shared" si="29"/>
        <v>3260</v>
      </c>
      <c r="AJ16" s="67">
        <f t="shared" si="29"/>
        <v>4890</v>
      </c>
      <c r="AK16" s="67">
        <f t="shared" si="29"/>
        <v>6520</v>
      </c>
      <c r="AL16" s="67">
        <f t="shared" si="29"/>
        <v>8150</v>
      </c>
      <c r="AM16" s="67">
        <f t="shared" si="29"/>
        <v>9780</v>
      </c>
      <c r="AN16" s="67">
        <f t="shared" si="29"/>
        <v>11410</v>
      </c>
      <c r="AO16" s="67">
        <f t="shared" si="29"/>
        <v>13040</v>
      </c>
      <c r="AP16" s="69">
        <f t="shared" si="29"/>
        <v>14670</v>
      </c>
      <c r="AQ16" s="69">
        <f t="shared" si="29"/>
        <v>16300</v>
      </c>
      <c r="AR16" s="69">
        <f t="shared" si="29"/>
        <v>17930</v>
      </c>
      <c r="AS16" s="69">
        <f t="shared" si="29"/>
        <v>19560</v>
      </c>
      <c r="AT16" s="69">
        <f t="shared" si="29"/>
        <v>21190</v>
      </c>
      <c r="AU16" s="69">
        <f t="shared" si="29"/>
        <v>22820</v>
      </c>
      <c r="AV16" s="69">
        <f t="shared" si="29"/>
        <v>24450</v>
      </c>
      <c r="AW16" s="69">
        <f t="shared" si="29"/>
        <v>26080</v>
      </c>
      <c r="AX16" s="69">
        <f t="shared" si="29"/>
        <v>27710</v>
      </c>
      <c r="AY16" s="69">
        <f t="shared" si="29"/>
        <v>29340</v>
      </c>
      <c r="AZ16" s="69">
        <f t="shared" si="29"/>
        <v>30970</v>
      </c>
      <c r="BA16" s="69">
        <f t="shared" si="29"/>
        <v>32600</v>
      </c>
      <c r="BB16" s="69">
        <f t="shared" si="29"/>
        <v>34230</v>
      </c>
      <c r="BC16" s="69">
        <f t="shared" si="29"/>
        <v>35860</v>
      </c>
    </row>
    <row r="17" spans="1:55" s="27" customFormat="1" ht="15">
      <c r="A17" s="64" t="s">
        <v>113</v>
      </c>
      <c r="B17" s="38">
        <v>127</v>
      </c>
      <c r="C17" s="38">
        <v>127</v>
      </c>
      <c r="D17" s="39">
        <v>0</v>
      </c>
      <c r="E17" s="35">
        <f>B17+D17+TF!$I$2</f>
        <v>701</v>
      </c>
      <c r="F17" s="35">
        <f>C17+D17+TF!$I$4</f>
        <v>1609</v>
      </c>
      <c r="G17" s="21" t="s">
        <v>49</v>
      </c>
      <c r="H17" s="21" t="s">
        <v>49</v>
      </c>
      <c r="I17" s="22" t="s">
        <v>8</v>
      </c>
      <c r="J17" s="53" t="s">
        <v>44</v>
      </c>
      <c r="K17" s="51">
        <f t="shared" ref="K17:AF17" si="30">$E$17*K1</f>
        <v>701</v>
      </c>
      <c r="L17" s="51">
        <f t="shared" si="30"/>
        <v>1402</v>
      </c>
      <c r="M17" s="51">
        <f t="shared" si="30"/>
        <v>2103</v>
      </c>
      <c r="N17" s="51">
        <f t="shared" si="30"/>
        <v>2804</v>
      </c>
      <c r="O17" s="51">
        <f t="shared" si="30"/>
        <v>3505</v>
      </c>
      <c r="P17" s="51">
        <f t="shared" si="30"/>
        <v>4206</v>
      </c>
      <c r="Q17" s="51">
        <f t="shared" si="30"/>
        <v>4907</v>
      </c>
      <c r="R17" s="51">
        <f t="shared" si="30"/>
        <v>5608</v>
      </c>
      <c r="S17" s="51">
        <f t="shared" si="30"/>
        <v>6309</v>
      </c>
      <c r="T17" s="69">
        <f t="shared" si="30"/>
        <v>7010</v>
      </c>
      <c r="U17" s="69">
        <f t="shared" si="30"/>
        <v>7711</v>
      </c>
      <c r="V17" s="69">
        <f t="shared" si="30"/>
        <v>8412</v>
      </c>
      <c r="W17" s="69">
        <f t="shared" si="30"/>
        <v>9113</v>
      </c>
      <c r="X17" s="69">
        <f t="shared" si="30"/>
        <v>9814</v>
      </c>
      <c r="Y17" s="69">
        <f t="shared" si="30"/>
        <v>10515</v>
      </c>
      <c r="Z17" s="69">
        <f t="shared" si="30"/>
        <v>11216</v>
      </c>
      <c r="AA17" s="69">
        <f t="shared" si="30"/>
        <v>11917</v>
      </c>
      <c r="AB17" s="69">
        <f t="shared" si="30"/>
        <v>12618</v>
      </c>
      <c r="AC17" s="69">
        <f t="shared" si="30"/>
        <v>13319</v>
      </c>
      <c r="AD17" s="69">
        <f t="shared" si="30"/>
        <v>14020</v>
      </c>
      <c r="AE17" s="69">
        <f t="shared" si="30"/>
        <v>14721</v>
      </c>
      <c r="AF17" s="69">
        <f t="shared" si="30"/>
        <v>15422</v>
      </c>
      <c r="AG17" s="56" t="s">
        <v>44</v>
      </c>
      <c r="AH17" s="51">
        <f t="shared" ref="AH17:BC17" si="31">$F$17*AH1</f>
        <v>1609</v>
      </c>
      <c r="AI17" s="51">
        <f t="shared" si="31"/>
        <v>3218</v>
      </c>
      <c r="AJ17" s="51">
        <f t="shared" si="31"/>
        <v>4827</v>
      </c>
      <c r="AK17" s="51">
        <f t="shared" si="31"/>
        <v>6436</v>
      </c>
      <c r="AL17" s="51">
        <f t="shared" si="31"/>
        <v>8045</v>
      </c>
      <c r="AM17" s="51">
        <f t="shared" si="31"/>
        <v>9654</v>
      </c>
      <c r="AN17" s="51">
        <f t="shared" si="31"/>
        <v>11263</v>
      </c>
      <c r="AO17" s="51">
        <f t="shared" si="31"/>
        <v>12872</v>
      </c>
      <c r="AP17" s="69">
        <f t="shared" si="31"/>
        <v>14481</v>
      </c>
      <c r="AQ17" s="69">
        <f t="shared" si="31"/>
        <v>16090</v>
      </c>
      <c r="AR17" s="69">
        <f t="shared" si="31"/>
        <v>17699</v>
      </c>
      <c r="AS17" s="69">
        <f t="shared" si="31"/>
        <v>19308</v>
      </c>
      <c r="AT17" s="69">
        <f t="shared" si="31"/>
        <v>20917</v>
      </c>
      <c r="AU17" s="69">
        <f t="shared" si="31"/>
        <v>22526</v>
      </c>
      <c r="AV17" s="69">
        <f t="shared" si="31"/>
        <v>24135</v>
      </c>
      <c r="AW17" s="69">
        <f t="shared" si="31"/>
        <v>25744</v>
      </c>
      <c r="AX17" s="69">
        <f t="shared" si="31"/>
        <v>27353</v>
      </c>
      <c r="AY17" s="69">
        <f t="shared" si="31"/>
        <v>28962</v>
      </c>
      <c r="AZ17" s="69">
        <f t="shared" si="31"/>
        <v>30571</v>
      </c>
      <c r="BA17" s="69">
        <f t="shared" si="31"/>
        <v>32180</v>
      </c>
      <c r="BB17" s="69">
        <f t="shared" si="31"/>
        <v>33789</v>
      </c>
      <c r="BC17" s="69">
        <f t="shared" si="31"/>
        <v>35398</v>
      </c>
    </row>
    <row r="18" spans="1:55" s="27" customFormat="1" ht="15">
      <c r="A18" s="64" t="s">
        <v>85</v>
      </c>
      <c r="B18" s="38">
        <v>224</v>
      </c>
      <c r="C18" s="38">
        <v>457</v>
      </c>
      <c r="D18" s="39">
        <v>0</v>
      </c>
      <c r="E18" s="35">
        <f>B18+D18+TF!$I$2</f>
        <v>798</v>
      </c>
      <c r="F18" s="35">
        <f>C18+D18+TF!$I$4</f>
        <v>1939</v>
      </c>
      <c r="G18" s="21" t="s">
        <v>49</v>
      </c>
      <c r="H18" s="21" t="s">
        <v>49</v>
      </c>
      <c r="I18" s="22" t="s">
        <v>8</v>
      </c>
      <c r="J18" s="53" t="s">
        <v>44</v>
      </c>
      <c r="K18" s="51">
        <f t="shared" ref="K18:AF18" si="32">$E$18*K1</f>
        <v>798</v>
      </c>
      <c r="L18" s="51">
        <f t="shared" si="32"/>
        <v>1596</v>
      </c>
      <c r="M18" s="51">
        <f t="shared" si="32"/>
        <v>2394</v>
      </c>
      <c r="N18" s="51">
        <f t="shared" si="32"/>
        <v>3192</v>
      </c>
      <c r="O18" s="51">
        <f t="shared" si="32"/>
        <v>3990</v>
      </c>
      <c r="P18" s="51">
        <f t="shared" si="32"/>
        <v>4788</v>
      </c>
      <c r="Q18" s="51">
        <f t="shared" si="32"/>
        <v>5586</v>
      </c>
      <c r="R18" s="51">
        <f t="shared" si="32"/>
        <v>6384</v>
      </c>
      <c r="S18" s="51">
        <f t="shared" si="32"/>
        <v>7182</v>
      </c>
      <c r="T18" s="69">
        <f t="shared" si="32"/>
        <v>7980</v>
      </c>
      <c r="U18" s="69">
        <f t="shared" si="32"/>
        <v>8778</v>
      </c>
      <c r="V18" s="69">
        <f t="shared" si="32"/>
        <v>9576</v>
      </c>
      <c r="W18" s="69">
        <f t="shared" si="32"/>
        <v>10374</v>
      </c>
      <c r="X18" s="69">
        <f t="shared" si="32"/>
        <v>11172</v>
      </c>
      <c r="Y18" s="69">
        <f t="shared" si="32"/>
        <v>11970</v>
      </c>
      <c r="Z18" s="69">
        <f t="shared" si="32"/>
        <v>12768</v>
      </c>
      <c r="AA18" s="69">
        <f t="shared" si="32"/>
        <v>13566</v>
      </c>
      <c r="AB18" s="69">
        <f t="shared" si="32"/>
        <v>14364</v>
      </c>
      <c r="AC18" s="69">
        <f t="shared" si="32"/>
        <v>15162</v>
      </c>
      <c r="AD18" s="69">
        <f t="shared" si="32"/>
        <v>15960</v>
      </c>
      <c r="AE18" s="69">
        <f t="shared" si="32"/>
        <v>16758</v>
      </c>
      <c r="AF18" s="69">
        <f t="shared" si="32"/>
        <v>17556</v>
      </c>
      <c r="AG18" s="56" t="s">
        <v>44</v>
      </c>
      <c r="AH18" s="51">
        <f t="shared" ref="AH18:BC18" si="33">$F$18*AH1</f>
        <v>1939</v>
      </c>
      <c r="AI18" s="51">
        <f t="shared" si="33"/>
        <v>3878</v>
      </c>
      <c r="AJ18" s="51">
        <f t="shared" si="33"/>
        <v>5817</v>
      </c>
      <c r="AK18" s="51">
        <f t="shared" si="33"/>
        <v>7756</v>
      </c>
      <c r="AL18" s="51">
        <f t="shared" si="33"/>
        <v>9695</v>
      </c>
      <c r="AM18" s="51">
        <f t="shared" si="33"/>
        <v>11634</v>
      </c>
      <c r="AN18" s="51">
        <f t="shared" si="33"/>
        <v>13573</v>
      </c>
      <c r="AO18" s="51">
        <f t="shared" si="33"/>
        <v>15512</v>
      </c>
      <c r="AP18" s="69">
        <f t="shared" si="33"/>
        <v>17451</v>
      </c>
      <c r="AQ18" s="69">
        <f t="shared" si="33"/>
        <v>19390</v>
      </c>
      <c r="AR18" s="69">
        <f t="shared" si="33"/>
        <v>21329</v>
      </c>
      <c r="AS18" s="69">
        <f t="shared" si="33"/>
        <v>23268</v>
      </c>
      <c r="AT18" s="69">
        <f t="shared" si="33"/>
        <v>25207</v>
      </c>
      <c r="AU18" s="69">
        <f t="shared" si="33"/>
        <v>27146</v>
      </c>
      <c r="AV18" s="69">
        <f t="shared" si="33"/>
        <v>29085</v>
      </c>
      <c r="AW18" s="69">
        <f t="shared" si="33"/>
        <v>31024</v>
      </c>
      <c r="AX18" s="69">
        <f t="shared" si="33"/>
        <v>32963</v>
      </c>
      <c r="AY18" s="69">
        <f t="shared" si="33"/>
        <v>34902</v>
      </c>
      <c r="AZ18" s="69">
        <f t="shared" si="33"/>
        <v>36841</v>
      </c>
      <c r="BA18" s="69">
        <f t="shared" si="33"/>
        <v>38780</v>
      </c>
      <c r="BB18" s="69">
        <f t="shared" si="33"/>
        <v>40719</v>
      </c>
      <c r="BC18" s="69">
        <f t="shared" si="33"/>
        <v>42658</v>
      </c>
    </row>
    <row r="19" spans="1:55" s="27" customFormat="1" ht="15">
      <c r="A19" s="64" t="s">
        <v>98</v>
      </c>
      <c r="B19" s="38">
        <v>262</v>
      </c>
      <c r="C19" s="38">
        <v>597</v>
      </c>
      <c r="D19" s="39">
        <v>0</v>
      </c>
      <c r="E19" s="35">
        <f>B19+D19+TF!$I$2</f>
        <v>836</v>
      </c>
      <c r="F19" s="35">
        <f>C19+D19+TF!$I$4</f>
        <v>2079</v>
      </c>
      <c r="G19" s="21" t="s">
        <v>49</v>
      </c>
      <c r="H19" s="21" t="s">
        <v>49</v>
      </c>
      <c r="I19" s="22" t="s">
        <v>8</v>
      </c>
      <c r="J19" s="53"/>
      <c r="K19" s="51">
        <f t="shared" ref="K19:AF19" si="34">$E$19*K1</f>
        <v>836</v>
      </c>
      <c r="L19" s="51">
        <f t="shared" si="34"/>
        <v>1672</v>
      </c>
      <c r="M19" s="51">
        <f t="shared" si="34"/>
        <v>2508</v>
      </c>
      <c r="N19" s="51">
        <f t="shared" si="34"/>
        <v>3344</v>
      </c>
      <c r="O19" s="51">
        <f t="shared" si="34"/>
        <v>4180</v>
      </c>
      <c r="P19" s="51">
        <f t="shared" si="34"/>
        <v>5016</v>
      </c>
      <c r="Q19" s="51">
        <f t="shared" si="34"/>
        <v>5852</v>
      </c>
      <c r="R19" s="51">
        <f t="shared" si="34"/>
        <v>6688</v>
      </c>
      <c r="S19" s="51">
        <f t="shared" si="34"/>
        <v>7524</v>
      </c>
      <c r="T19" s="69">
        <f t="shared" si="34"/>
        <v>8360</v>
      </c>
      <c r="U19" s="69">
        <f t="shared" si="34"/>
        <v>9196</v>
      </c>
      <c r="V19" s="69">
        <f t="shared" si="34"/>
        <v>10032</v>
      </c>
      <c r="W19" s="69">
        <f t="shared" si="34"/>
        <v>10868</v>
      </c>
      <c r="X19" s="69">
        <f t="shared" si="34"/>
        <v>11704</v>
      </c>
      <c r="Y19" s="69">
        <f t="shared" si="34"/>
        <v>12540</v>
      </c>
      <c r="Z19" s="69">
        <f t="shared" si="34"/>
        <v>13376</v>
      </c>
      <c r="AA19" s="69">
        <f t="shared" si="34"/>
        <v>14212</v>
      </c>
      <c r="AB19" s="69">
        <f t="shared" si="34"/>
        <v>15048</v>
      </c>
      <c r="AC19" s="69">
        <f t="shared" si="34"/>
        <v>15884</v>
      </c>
      <c r="AD19" s="69">
        <f t="shared" si="34"/>
        <v>16720</v>
      </c>
      <c r="AE19" s="69">
        <f t="shared" si="34"/>
        <v>17556</v>
      </c>
      <c r="AF19" s="69">
        <f t="shared" si="34"/>
        <v>18392</v>
      </c>
      <c r="AG19" s="56"/>
      <c r="AH19" s="51">
        <f t="shared" ref="AH19:BC19" si="35">$F$19*AH1</f>
        <v>2079</v>
      </c>
      <c r="AI19" s="51">
        <f t="shared" si="35"/>
        <v>4158</v>
      </c>
      <c r="AJ19" s="51">
        <f t="shared" si="35"/>
        <v>6237</v>
      </c>
      <c r="AK19" s="51">
        <f t="shared" si="35"/>
        <v>8316</v>
      </c>
      <c r="AL19" s="51">
        <f t="shared" si="35"/>
        <v>10395</v>
      </c>
      <c r="AM19" s="51">
        <f t="shared" si="35"/>
        <v>12474</v>
      </c>
      <c r="AN19" s="51">
        <f t="shared" si="35"/>
        <v>14553</v>
      </c>
      <c r="AO19" s="51">
        <f t="shared" si="35"/>
        <v>16632</v>
      </c>
      <c r="AP19" s="69">
        <f t="shared" si="35"/>
        <v>18711</v>
      </c>
      <c r="AQ19" s="69">
        <f t="shared" si="35"/>
        <v>20790</v>
      </c>
      <c r="AR19" s="69">
        <f t="shared" si="35"/>
        <v>22869</v>
      </c>
      <c r="AS19" s="69">
        <f t="shared" si="35"/>
        <v>24948</v>
      </c>
      <c r="AT19" s="69">
        <f t="shared" si="35"/>
        <v>27027</v>
      </c>
      <c r="AU19" s="69">
        <f t="shared" si="35"/>
        <v>29106</v>
      </c>
      <c r="AV19" s="69">
        <f t="shared" si="35"/>
        <v>31185</v>
      </c>
      <c r="AW19" s="69">
        <f t="shared" si="35"/>
        <v>33264</v>
      </c>
      <c r="AX19" s="69">
        <f t="shared" si="35"/>
        <v>35343</v>
      </c>
      <c r="AY19" s="69">
        <f t="shared" si="35"/>
        <v>37422</v>
      </c>
      <c r="AZ19" s="69">
        <f t="shared" si="35"/>
        <v>39501</v>
      </c>
      <c r="BA19" s="69">
        <f t="shared" si="35"/>
        <v>41580</v>
      </c>
      <c r="BB19" s="69">
        <f t="shared" si="35"/>
        <v>43659</v>
      </c>
      <c r="BC19" s="69">
        <f t="shared" si="35"/>
        <v>45738</v>
      </c>
    </row>
    <row r="20" spans="1:55" s="27" customFormat="1" ht="15">
      <c r="A20" s="64" t="s">
        <v>117</v>
      </c>
      <c r="B20" s="38">
        <v>237</v>
      </c>
      <c r="C20" s="38">
        <v>572</v>
      </c>
      <c r="D20" s="39">
        <v>0</v>
      </c>
      <c r="E20" s="35">
        <f>B20+D20+TF!$I$2</f>
        <v>811</v>
      </c>
      <c r="F20" s="35">
        <f>C20+D20+TF!$I$4</f>
        <v>2054</v>
      </c>
      <c r="G20" s="21" t="s">
        <v>49</v>
      </c>
      <c r="H20" s="21" t="s">
        <v>49</v>
      </c>
      <c r="I20" s="22" t="s">
        <v>8</v>
      </c>
      <c r="J20" s="53" t="s">
        <v>44</v>
      </c>
      <c r="K20" s="51">
        <f t="shared" ref="K20:AF20" si="36">$E$20*K1</f>
        <v>811</v>
      </c>
      <c r="L20" s="51">
        <f t="shared" si="36"/>
        <v>1622</v>
      </c>
      <c r="M20" s="51">
        <f t="shared" si="36"/>
        <v>2433</v>
      </c>
      <c r="N20" s="51">
        <f t="shared" si="36"/>
        <v>3244</v>
      </c>
      <c r="O20" s="51">
        <f t="shared" si="36"/>
        <v>4055</v>
      </c>
      <c r="P20" s="51">
        <f t="shared" si="36"/>
        <v>4866</v>
      </c>
      <c r="Q20" s="51">
        <f t="shared" si="36"/>
        <v>5677</v>
      </c>
      <c r="R20" s="51">
        <f t="shared" si="36"/>
        <v>6488</v>
      </c>
      <c r="S20" s="51">
        <f t="shared" si="36"/>
        <v>7299</v>
      </c>
      <c r="T20" s="69">
        <f t="shared" si="36"/>
        <v>8110</v>
      </c>
      <c r="U20" s="69">
        <f t="shared" si="36"/>
        <v>8921</v>
      </c>
      <c r="V20" s="69">
        <f t="shared" si="36"/>
        <v>9732</v>
      </c>
      <c r="W20" s="69">
        <f t="shared" si="36"/>
        <v>10543</v>
      </c>
      <c r="X20" s="69">
        <f t="shared" si="36"/>
        <v>11354</v>
      </c>
      <c r="Y20" s="69">
        <f t="shared" si="36"/>
        <v>12165</v>
      </c>
      <c r="Z20" s="69">
        <f t="shared" si="36"/>
        <v>12976</v>
      </c>
      <c r="AA20" s="69">
        <f t="shared" si="36"/>
        <v>13787</v>
      </c>
      <c r="AB20" s="69">
        <f t="shared" si="36"/>
        <v>14598</v>
      </c>
      <c r="AC20" s="69">
        <f t="shared" si="36"/>
        <v>15409</v>
      </c>
      <c r="AD20" s="69">
        <f t="shared" si="36"/>
        <v>16220</v>
      </c>
      <c r="AE20" s="69">
        <f t="shared" si="36"/>
        <v>17031</v>
      </c>
      <c r="AF20" s="69">
        <f t="shared" si="36"/>
        <v>17842</v>
      </c>
      <c r="AG20" s="56" t="s">
        <v>44</v>
      </c>
      <c r="AH20" s="51">
        <f t="shared" ref="AH20:BC20" si="37">$F$20*AH1</f>
        <v>2054</v>
      </c>
      <c r="AI20" s="51">
        <f t="shared" si="37"/>
        <v>4108</v>
      </c>
      <c r="AJ20" s="51">
        <f t="shared" si="37"/>
        <v>6162</v>
      </c>
      <c r="AK20" s="51">
        <f t="shared" si="37"/>
        <v>8216</v>
      </c>
      <c r="AL20" s="51">
        <f t="shared" si="37"/>
        <v>10270</v>
      </c>
      <c r="AM20" s="51">
        <f t="shared" si="37"/>
        <v>12324</v>
      </c>
      <c r="AN20" s="51">
        <f t="shared" si="37"/>
        <v>14378</v>
      </c>
      <c r="AO20" s="51">
        <f t="shared" si="37"/>
        <v>16432</v>
      </c>
      <c r="AP20" s="69">
        <f t="shared" si="37"/>
        <v>18486</v>
      </c>
      <c r="AQ20" s="69">
        <f t="shared" si="37"/>
        <v>20540</v>
      </c>
      <c r="AR20" s="69">
        <f t="shared" si="37"/>
        <v>22594</v>
      </c>
      <c r="AS20" s="69">
        <f t="shared" si="37"/>
        <v>24648</v>
      </c>
      <c r="AT20" s="69">
        <f t="shared" si="37"/>
        <v>26702</v>
      </c>
      <c r="AU20" s="69">
        <f t="shared" si="37"/>
        <v>28756</v>
      </c>
      <c r="AV20" s="69">
        <f t="shared" si="37"/>
        <v>30810</v>
      </c>
      <c r="AW20" s="69">
        <f t="shared" si="37"/>
        <v>32864</v>
      </c>
      <c r="AX20" s="69">
        <f t="shared" si="37"/>
        <v>34918</v>
      </c>
      <c r="AY20" s="69">
        <f t="shared" si="37"/>
        <v>36972</v>
      </c>
      <c r="AZ20" s="69">
        <f t="shared" si="37"/>
        <v>39026</v>
      </c>
      <c r="BA20" s="69">
        <f t="shared" si="37"/>
        <v>41080</v>
      </c>
      <c r="BB20" s="69">
        <f t="shared" si="37"/>
        <v>43134</v>
      </c>
      <c r="BC20" s="69">
        <f t="shared" si="37"/>
        <v>45188</v>
      </c>
    </row>
    <row r="21" spans="1:55" s="27" customFormat="1" ht="15">
      <c r="A21" s="64" t="s">
        <v>99</v>
      </c>
      <c r="B21" s="38">
        <v>38</v>
      </c>
      <c r="C21" s="38">
        <v>50</v>
      </c>
      <c r="D21" s="39">
        <v>0</v>
      </c>
      <c r="E21" s="35">
        <f>B21+D21+TF!$I$2</f>
        <v>612</v>
      </c>
      <c r="F21" s="35">
        <f>C21+D21+TF!$I$4</f>
        <v>1532</v>
      </c>
      <c r="G21" s="21" t="s">
        <v>49</v>
      </c>
      <c r="H21" s="21" t="s">
        <v>49</v>
      </c>
      <c r="I21" s="28" t="s">
        <v>8</v>
      </c>
      <c r="J21" s="53" t="s">
        <v>44</v>
      </c>
      <c r="K21" s="51">
        <f t="shared" ref="K21:AF21" si="38">$E$21*K1</f>
        <v>612</v>
      </c>
      <c r="L21" s="51">
        <f t="shared" si="38"/>
        <v>1224</v>
      </c>
      <c r="M21" s="51">
        <f t="shared" si="38"/>
        <v>1836</v>
      </c>
      <c r="N21" s="51">
        <f t="shared" si="38"/>
        <v>2448</v>
      </c>
      <c r="O21" s="51">
        <f t="shared" si="38"/>
        <v>3060</v>
      </c>
      <c r="P21" s="51">
        <f t="shared" si="38"/>
        <v>3672</v>
      </c>
      <c r="Q21" s="51">
        <f t="shared" si="38"/>
        <v>4284</v>
      </c>
      <c r="R21" s="51">
        <f t="shared" si="38"/>
        <v>4896</v>
      </c>
      <c r="S21" s="51">
        <f t="shared" si="38"/>
        <v>5508</v>
      </c>
      <c r="T21" s="69">
        <f t="shared" si="38"/>
        <v>6120</v>
      </c>
      <c r="U21" s="69">
        <f t="shared" si="38"/>
        <v>6732</v>
      </c>
      <c r="V21" s="69">
        <f t="shared" si="38"/>
        <v>7344</v>
      </c>
      <c r="W21" s="69">
        <f t="shared" si="38"/>
        <v>7956</v>
      </c>
      <c r="X21" s="69">
        <f t="shared" si="38"/>
        <v>8568</v>
      </c>
      <c r="Y21" s="69">
        <f t="shared" si="38"/>
        <v>9180</v>
      </c>
      <c r="Z21" s="69">
        <f t="shared" si="38"/>
        <v>9792</v>
      </c>
      <c r="AA21" s="69">
        <f t="shared" si="38"/>
        <v>10404</v>
      </c>
      <c r="AB21" s="69">
        <f t="shared" si="38"/>
        <v>11016</v>
      </c>
      <c r="AC21" s="69">
        <f t="shared" si="38"/>
        <v>11628</v>
      </c>
      <c r="AD21" s="69">
        <f t="shared" si="38"/>
        <v>12240</v>
      </c>
      <c r="AE21" s="69">
        <f t="shared" si="38"/>
        <v>12852</v>
      </c>
      <c r="AF21" s="69">
        <f t="shared" si="38"/>
        <v>13464</v>
      </c>
      <c r="AG21" s="56" t="s">
        <v>44</v>
      </c>
      <c r="AH21" s="51">
        <f t="shared" ref="AH21:BC21" si="39">$F$21*AH1</f>
        <v>1532</v>
      </c>
      <c r="AI21" s="51">
        <f t="shared" si="39"/>
        <v>3064</v>
      </c>
      <c r="AJ21" s="51">
        <f t="shared" si="39"/>
        <v>4596</v>
      </c>
      <c r="AK21" s="51">
        <f t="shared" si="39"/>
        <v>6128</v>
      </c>
      <c r="AL21" s="51">
        <f t="shared" si="39"/>
        <v>7660</v>
      </c>
      <c r="AM21" s="51">
        <f t="shared" si="39"/>
        <v>9192</v>
      </c>
      <c r="AN21" s="51">
        <f t="shared" si="39"/>
        <v>10724</v>
      </c>
      <c r="AO21" s="51">
        <f t="shared" si="39"/>
        <v>12256</v>
      </c>
      <c r="AP21" s="69">
        <f t="shared" si="39"/>
        <v>13788</v>
      </c>
      <c r="AQ21" s="69">
        <f t="shared" si="39"/>
        <v>15320</v>
      </c>
      <c r="AR21" s="69">
        <f t="shared" si="39"/>
        <v>16852</v>
      </c>
      <c r="AS21" s="69">
        <f t="shared" si="39"/>
        <v>18384</v>
      </c>
      <c r="AT21" s="69">
        <f t="shared" si="39"/>
        <v>19916</v>
      </c>
      <c r="AU21" s="69">
        <f t="shared" si="39"/>
        <v>21448</v>
      </c>
      <c r="AV21" s="69">
        <f t="shared" si="39"/>
        <v>22980</v>
      </c>
      <c r="AW21" s="69">
        <f t="shared" si="39"/>
        <v>24512</v>
      </c>
      <c r="AX21" s="69">
        <f t="shared" si="39"/>
        <v>26044</v>
      </c>
      <c r="AY21" s="69">
        <f t="shared" si="39"/>
        <v>27576</v>
      </c>
      <c r="AZ21" s="69">
        <f t="shared" si="39"/>
        <v>29108</v>
      </c>
      <c r="BA21" s="69">
        <f t="shared" si="39"/>
        <v>30640</v>
      </c>
      <c r="BB21" s="69">
        <f t="shared" si="39"/>
        <v>32172</v>
      </c>
      <c r="BC21" s="69">
        <f t="shared" si="39"/>
        <v>33704</v>
      </c>
    </row>
    <row r="22" spans="1:55" s="68" customFormat="1" ht="15">
      <c r="A22" s="64" t="s">
        <v>86</v>
      </c>
      <c r="B22" s="38">
        <v>0</v>
      </c>
      <c r="C22" s="38">
        <v>0</v>
      </c>
      <c r="D22" s="39">
        <v>0</v>
      </c>
      <c r="E22" s="35">
        <f>B22+D22+TF!$I$2</f>
        <v>574</v>
      </c>
      <c r="F22" s="35">
        <f>C22+D22+TF!$I$4</f>
        <v>1482</v>
      </c>
      <c r="G22" s="21" t="s">
        <v>49</v>
      </c>
      <c r="H22" s="21" t="s">
        <v>49</v>
      </c>
      <c r="I22" s="22" t="s">
        <v>8</v>
      </c>
      <c r="J22" s="53" t="s">
        <v>44</v>
      </c>
      <c r="K22" s="51">
        <f t="shared" ref="K22:AF22" si="40">$E$22*K1</f>
        <v>574</v>
      </c>
      <c r="L22" s="51">
        <f t="shared" si="40"/>
        <v>1148</v>
      </c>
      <c r="M22" s="51">
        <f t="shared" si="40"/>
        <v>1722</v>
      </c>
      <c r="N22" s="51">
        <f t="shared" si="40"/>
        <v>2296</v>
      </c>
      <c r="O22" s="51">
        <f t="shared" si="40"/>
        <v>2870</v>
      </c>
      <c r="P22" s="51">
        <f t="shared" si="40"/>
        <v>3444</v>
      </c>
      <c r="Q22" s="51">
        <f t="shared" si="40"/>
        <v>4018</v>
      </c>
      <c r="R22" s="51">
        <f t="shared" si="40"/>
        <v>4592</v>
      </c>
      <c r="S22" s="51">
        <f t="shared" si="40"/>
        <v>5166</v>
      </c>
      <c r="T22" s="69">
        <f t="shared" si="40"/>
        <v>5740</v>
      </c>
      <c r="U22" s="69">
        <f t="shared" si="40"/>
        <v>6314</v>
      </c>
      <c r="V22" s="69">
        <f t="shared" si="40"/>
        <v>6888</v>
      </c>
      <c r="W22" s="69">
        <f t="shared" si="40"/>
        <v>7462</v>
      </c>
      <c r="X22" s="69">
        <f t="shared" si="40"/>
        <v>8036</v>
      </c>
      <c r="Y22" s="69">
        <f t="shared" si="40"/>
        <v>8610</v>
      </c>
      <c r="Z22" s="69">
        <f t="shared" si="40"/>
        <v>9184</v>
      </c>
      <c r="AA22" s="69">
        <f t="shared" si="40"/>
        <v>9758</v>
      </c>
      <c r="AB22" s="69">
        <f t="shared" si="40"/>
        <v>10332</v>
      </c>
      <c r="AC22" s="69">
        <f t="shared" si="40"/>
        <v>10906</v>
      </c>
      <c r="AD22" s="69">
        <f t="shared" si="40"/>
        <v>11480</v>
      </c>
      <c r="AE22" s="69">
        <f t="shared" si="40"/>
        <v>12054</v>
      </c>
      <c r="AF22" s="69">
        <f t="shared" si="40"/>
        <v>12628</v>
      </c>
      <c r="AG22" s="56" t="s">
        <v>44</v>
      </c>
      <c r="AH22" s="51">
        <f t="shared" ref="AH22:BC22" si="41">$F$22*AH1</f>
        <v>1482</v>
      </c>
      <c r="AI22" s="51">
        <f t="shared" si="41"/>
        <v>2964</v>
      </c>
      <c r="AJ22" s="51">
        <f t="shared" si="41"/>
        <v>4446</v>
      </c>
      <c r="AK22" s="51">
        <f t="shared" si="41"/>
        <v>5928</v>
      </c>
      <c r="AL22" s="51">
        <f t="shared" si="41"/>
        <v>7410</v>
      </c>
      <c r="AM22" s="51">
        <f t="shared" si="41"/>
        <v>8892</v>
      </c>
      <c r="AN22" s="51">
        <f t="shared" si="41"/>
        <v>10374</v>
      </c>
      <c r="AO22" s="51">
        <f t="shared" si="41"/>
        <v>11856</v>
      </c>
      <c r="AP22" s="69">
        <f t="shared" si="41"/>
        <v>13338</v>
      </c>
      <c r="AQ22" s="69">
        <f t="shared" si="41"/>
        <v>14820</v>
      </c>
      <c r="AR22" s="69">
        <f t="shared" si="41"/>
        <v>16302</v>
      </c>
      <c r="AS22" s="69">
        <f t="shared" si="41"/>
        <v>17784</v>
      </c>
      <c r="AT22" s="69">
        <f t="shared" si="41"/>
        <v>19266</v>
      </c>
      <c r="AU22" s="69">
        <f t="shared" si="41"/>
        <v>20748</v>
      </c>
      <c r="AV22" s="69">
        <f t="shared" si="41"/>
        <v>22230</v>
      </c>
      <c r="AW22" s="69">
        <f t="shared" si="41"/>
        <v>23712</v>
      </c>
      <c r="AX22" s="69">
        <f t="shared" si="41"/>
        <v>25194</v>
      </c>
      <c r="AY22" s="69">
        <f t="shared" si="41"/>
        <v>26676</v>
      </c>
      <c r="AZ22" s="69">
        <f t="shared" si="41"/>
        <v>28158</v>
      </c>
      <c r="BA22" s="69">
        <f t="shared" si="41"/>
        <v>29640</v>
      </c>
      <c r="BB22" s="69">
        <f t="shared" si="41"/>
        <v>31122</v>
      </c>
      <c r="BC22" s="69">
        <f t="shared" si="41"/>
        <v>32604</v>
      </c>
    </row>
    <row r="23" spans="1:55" s="27" customFormat="1" ht="15">
      <c r="A23" s="64" t="s">
        <v>100</v>
      </c>
      <c r="B23" s="38">
        <v>83</v>
      </c>
      <c r="C23" s="38">
        <v>123</v>
      </c>
      <c r="D23" s="39">
        <v>0</v>
      </c>
      <c r="E23" s="35">
        <f>B23+D23+TF!$I$2</f>
        <v>657</v>
      </c>
      <c r="F23" s="35">
        <f>C23+D23+TF!$I$4</f>
        <v>1605</v>
      </c>
      <c r="G23" s="21" t="s">
        <v>49</v>
      </c>
      <c r="H23" s="21" t="s">
        <v>49</v>
      </c>
      <c r="I23" s="28" t="s">
        <v>8</v>
      </c>
      <c r="J23" s="53" t="s">
        <v>44</v>
      </c>
      <c r="K23" s="51">
        <f t="shared" ref="K23:AF23" si="42">$E$23*K1</f>
        <v>657</v>
      </c>
      <c r="L23" s="51">
        <f t="shared" si="42"/>
        <v>1314</v>
      </c>
      <c r="M23" s="51">
        <f t="shared" si="42"/>
        <v>1971</v>
      </c>
      <c r="N23" s="51">
        <f t="shared" si="42"/>
        <v>2628</v>
      </c>
      <c r="O23" s="51">
        <f t="shared" si="42"/>
        <v>3285</v>
      </c>
      <c r="P23" s="51">
        <f t="shared" si="42"/>
        <v>3942</v>
      </c>
      <c r="Q23" s="51">
        <f t="shared" si="42"/>
        <v>4599</v>
      </c>
      <c r="R23" s="51">
        <f t="shared" si="42"/>
        <v>5256</v>
      </c>
      <c r="S23" s="51">
        <f t="shared" si="42"/>
        <v>5913</v>
      </c>
      <c r="T23" s="69">
        <f t="shared" si="42"/>
        <v>6570</v>
      </c>
      <c r="U23" s="69">
        <f t="shared" si="42"/>
        <v>7227</v>
      </c>
      <c r="V23" s="69">
        <f t="shared" si="42"/>
        <v>7884</v>
      </c>
      <c r="W23" s="69">
        <f t="shared" si="42"/>
        <v>8541</v>
      </c>
      <c r="X23" s="69">
        <f t="shared" si="42"/>
        <v>9198</v>
      </c>
      <c r="Y23" s="69">
        <f t="shared" si="42"/>
        <v>9855</v>
      </c>
      <c r="Z23" s="69">
        <f t="shared" si="42"/>
        <v>10512</v>
      </c>
      <c r="AA23" s="69">
        <f t="shared" si="42"/>
        <v>11169</v>
      </c>
      <c r="AB23" s="69">
        <f t="shared" si="42"/>
        <v>11826</v>
      </c>
      <c r="AC23" s="69">
        <f t="shared" si="42"/>
        <v>12483</v>
      </c>
      <c r="AD23" s="69">
        <f t="shared" si="42"/>
        <v>13140</v>
      </c>
      <c r="AE23" s="69">
        <f t="shared" si="42"/>
        <v>13797</v>
      </c>
      <c r="AF23" s="69">
        <f t="shared" si="42"/>
        <v>14454</v>
      </c>
      <c r="AG23" s="56" t="s">
        <v>44</v>
      </c>
      <c r="AH23" s="51">
        <f t="shared" ref="AH23:BC23" si="43">$F$23*AH1</f>
        <v>1605</v>
      </c>
      <c r="AI23" s="51">
        <f t="shared" si="43"/>
        <v>3210</v>
      </c>
      <c r="AJ23" s="51">
        <f t="shared" si="43"/>
        <v>4815</v>
      </c>
      <c r="AK23" s="51">
        <f t="shared" si="43"/>
        <v>6420</v>
      </c>
      <c r="AL23" s="51">
        <f t="shared" si="43"/>
        <v>8025</v>
      </c>
      <c r="AM23" s="51">
        <f t="shared" si="43"/>
        <v>9630</v>
      </c>
      <c r="AN23" s="51">
        <f t="shared" si="43"/>
        <v>11235</v>
      </c>
      <c r="AO23" s="51">
        <f t="shared" si="43"/>
        <v>12840</v>
      </c>
      <c r="AP23" s="69">
        <f t="shared" si="43"/>
        <v>14445</v>
      </c>
      <c r="AQ23" s="69">
        <f t="shared" si="43"/>
        <v>16050</v>
      </c>
      <c r="AR23" s="69">
        <f t="shared" si="43"/>
        <v>17655</v>
      </c>
      <c r="AS23" s="69">
        <f t="shared" si="43"/>
        <v>19260</v>
      </c>
      <c r="AT23" s="69">
        <f t="shared" si="43"/>
        <v>20865</v>
      </c>
      <c r="AU23" s="69">
        <f t="shared" si="43"/>
        <v>22470</v>
      </c>
      <c r="AV23" s="69">
        <f t="shared" si="43"/>
        <v>24075</v>
      </c>
      <c r="AW23" s="69">
        <f t="shared" si="43"/>
        <v>25680</v>
      </c>
      <c r="AX23" s="69">
        <f t="shared" si="43"/>
        <v>27285</v>
      </c>
      <c r="AY23" s="69">
        <f t="shared" si="43"/>
        <v>28890</v>
      </c>
      <c r="AZ23" s="69">
        <f t="shared" si="43"/>
        <v>30495</v>
      </c>
      <c r="BA23" s="69">
        <f t="shared" si="43"/>
        <v>32100</v>
      </c>
      <c r="BB23" s="69">
        <f t="shared" si="43"/>
        <v>33705</v>
      </c>
      <c r="BC23" s="69">
        <f t="shared" si="43"/>
        <v>35310</v>
      </c>
    </row>
    <row r="24" spans="1:55" s="25" customFormat="1" ht="15">
      <c r="A24" s="64" t="s">
        <v>100</v>
      </c>
      <c r="B24" s="38">
        <v>83</v>
      </c>
      <c r="C24" s="38">
        <v>123</v>
      </c>
      <c r="D24" s="39">
        <v>0</v>
      </c>
      <c r="E24" s="35">
        <f>B24+D24+TF!$I$2</f>
        <v>657</v>
      </c>
      <c r="F24" s="35">
        <f>C24+D24+TF!$I$4</f>
        <v>1605</v>
      </c>
      <c r="G24" s="21" t="s">
        <v>49</v>
      </c>
      <c r="H24" s="21" t="s">
        <v>49</v>
      </c>
      <c r="I24" s="28" t="s">
        <v>8</v>
      </c>
      <c r="J24" s="53" t="s">
        <v>44</v>
      </c>
      <c r="K24" s="51">
        <f t="shared" ref="K24:AF24" si="44">$E$24*K1</f>
        <v>657</v>
      </c>
      <c r="L24" s="51">
        <f t="shared" si="44"/>
        <v>1314</v>
      </c>
      <c r="M24" s="51">
        <f t="shared" si="44"/>
        <v>1971</v>
      </c>
      <c r="N24" s="51">
        <f t="shared" si="44"/>
        <v>2628</v>
      </c>
      <c r="O24" s="51">
        <f t="shared" si="44"/>
        <v>3285</v>
      </c>
      <c r="P24" s="51">
        <f t="shared" si="44"/>
        <v>3942</v>
      </c>
      <c r="Q24" s="51">
        <f t="shared" si="44"/>
        <v>4599</v>
      </c>
      <c r="R24" s="51">
        <f t="shared" si="44"/>
        <v>5256</v>
      </c>
      <c r="S24" s="51">
        <f t="shared" si="44"/>
        <v>5913</v>
      </c>
      <c r="T24" s="69">
        <f t="shared" si="44"/>
        <v>6570</v>
      </c>
      <c r="U24" s="69">
        <f t="shared" si="44"/>
        <v>7227</v>
      </c>
      <c r="V24" s="69">
        <f t="shared" si="44"/>
        <v>7884</v>
      </c>
      <c r="W24" s="69">
        <f t="shared" si="44"/>
        <v>8541</v>
      </c>
      <c r="X24" s="69">
        <f t="shared" si="44"/>
        <v>9198</v>
      </c>
      <c r="Y24" s="69">
        <f t="shared" si="44"/>
        <v>9855</v>
      </c>
      <c r="Z24" s="69">
        <f t="shared" si="44"/>
        <v>10512</v>
      </c>
      <c r="AA24" s="69">
        <f t="shared" si="44"/>
        <v>11169</v>
      </c>
      <c r="AB24" s="69">
        <f t="shared" si="44"/>
        <v>11826</v>
      </c>
      <c r="AC24" s="69">
        <f t="shared" si="44"/>
        <v>12483</v>
      </c>
      <c r="AD24" s="69">
        <f t="shared" si="44"/>
        <v>13140</v>
      </c>
      <c r="AE24" s="69">
        <f t="shared" si="44"/>
        <v>13797</v>
      </c>
      <c r="AF24" s="69">
        <f t="shared" si="44"/>
        <v>14454</v>
      </c>
      <c r="AG24" s="56" t="s">
        <v>44</v>
      </c>
      <c r="AH24" s="51">
        <f t="shared" ref="AH24:BC24" si="45">$F$24*AH1</f>
        <v>1605</v>
      </c>
      <c r="AI24" s="51">
        <f t="shared" si="45"/>
        <v>3210</v>
      </c>
      <c r="AJ24" s="51">
        <f t="shared" si="45"/>
        <v>4815</v>
      </c>
      <c r="AK24" s="51">
        <f t="shared" si="45"/>
        <v>6420</v>
      </c>
      <c r="AL24" s="51">
        <f t="shared" si="45"/>
        <v>8025</v>
      </c>
      <c r="AM24" s="51">
        <f t="shared" si="45"/>
        <v>9630</v>
      </c>
      <c r="AN24" s="51">
        <f t="shared" si="45"/>
        <v>11235</v>
      </c>
      <c r="AO24" s="51">
        <f t="shared" si="45"/>
        <v>12840</v>
      </c>
      <c r="AP24" s="69">
        <f t="shared" si="45"/>
        <v>14445</v>
      </c>
      <c r="AQ24" s="69">
        <f t="shared" si="45"/>
        <v>16050</v>
      </c>
      <c r="AR24" s="69">
        <f t="shared" si="45"/>
        <v>17655</v>
      </c>
      <c r="AS24" s="69">
        <f t="shared" si="45"/>
        <v>19260</v>
      </c>
      <c r="AT24" s="69">
        <f t="shared" si="45"/>
        <v>20865</v>
      </c>
      <c r="AU24" s="69">
        <f t="shared" si="45"/>
        <v>22470</v>
      </c>
      <c r="AV24" s="69">
        <f t="shared" si="45"/>
        <v>24075</v>
      </c>
      <c r="AW24" s="69">
        <f t="shared" si="45"/>
        <v>25680</v>
      </c>
      <c r="AX24" s="69">
        <f t="shared" si="45"/>
        <v>27285</v>
      </c>
      <c r="AY24" s="69">
        <f t="shared" si="45"/>
        <v>28890</v>
      </c>
      <c r="AZ24" s="69">
        <f t="shared" si="45"/>
        <v>30495</v>
      </c>
      <c r="BA24" s="69">
        <f t="shared" si="45"/>
        <v>32100</v>
      </c>
      <c r="BB24" s="69">
        <f t="shared" si="45"/>
        <v>33705</v>
      </c>
      <c r="BC24" s="69">
        <f t="shared" si="45"/>
        <v>35310</v>
      </c>
    </row>
    <row r="25" spans="1:55" s="27" customFormat="1" ht="15">
      <c r="A25" s="64" t="s">
        <v>104</v>
      </c>
      <c r="B25" s="38">
        <v>799</v>
      </c>
      <c r="C25" s="38">
        <v>799</v>
      </c>
      <c r="D25" s="39">
        <v>0</v>
      </c>
      <c r="E25" s="35">
        <f>B25+D25+TF!$I$2</f>
        <v>1373</v>
      </c>
      <c r="F25" s="35">
        <f>C25+D25+TF!$I$4</f>
        <v>2281</v>
      </c>
      <c r="G25" s="21" t="s">
        <v>49</v>
      </c>
      <c r="H25" s="21" t="s">
        <v>49</v>
      </c>
      <c r="I25" s="22" t="s">
        <v>8</v>
      </c>
      <c r="J25" s="53" t="s">
        <v>44</v>
      </c>
      <c r="K25" s="51">
        <f t="shared" ref="K25:AF25" si="46">$E$25*K1</f>
        <v>1373</v>
      </c>
      <c r="L25" s="51">
        <f t="shared" si="46"/>
        <v>2746</v>
      </c>
      <c r="M25" s="51">
        <f t="shared" si="46"/>
        <v>4119</v>
      </c>
      <c r="N25" s="51">
        <f t="shared" si="46"/>
        <v>5492</v>
      </c>
      <c r="O25" s="51">
        <f t="shared" si="46"/>
        <v>6865</v>
      </c>
      <c r="P25" s="51">
        <f t="shared" si="46"/>
        <v>8238</v>
      </c>
      <c r="Q25" s="51">
        <f t="shared" si="46"/>
        <v>9611</v>
      </c>
      <c r="R25" s="51">
        <f t="shared" si="46"/>
        <v>10984</v>
      </c>
      <c r="S25" s="51">
        <f t="shared" si="46"/>
        <v>12357</v>
      </c>
      <c r="T25" s="69">
        <f t="shared" si="46"/>
        <v>13730</v>
      </c>
      <c r="U25" s="69">
        <f t="shared" si="46"/>
        <v>15103</v>
      </c>
      <c r="V25" s="69">
        <f t="shared" si="46"/>
        <v>16476</v>
      </c>
      <c r="W25" s="69">
        <f t="shared" si="46"/>
        <v>17849</v>
      </c>
      <c r="X25" s="69">
        <f t="shared" si="46"/>
        <v>19222</v>
      </c>
      <c r="Y25" s="69">
        <f t="shared" si="46"/>
        <v>20595</v>
      </c>
      <c r="Z25" s="69">
        <f t="shared" si="46"/>
        <v>21968</v>
      </c>
      <c r="AA25" s="69">
        <f t="shared" si="46"/>
        <v>23341</v>
      </c>
      <c r="AB25" s="69">
        <f t="shared" si="46"/>
        <v>24714</v>
      </c>
      <c r="AC25" s="69">
        <f t="shared" si="46"/>
        <v>26087</v>
      </c>
      <c r="AD25" s="69">
        <f t="shared" si="46"/>
        <v>27460</v>
      </c>
      <c r="AE25" s="69">
        <f t="shared" si="46"/>
        <v>28833</v>
      </c>
      <c r="AF25" s="69">
        <f t="shared" si="46"/>
        <v>30206</v>
      </c>
      <c r="AG25" s="56" t="s">
        <v>44</v>
      </c>
      <c r="AH25" s="51">
        <f t="shared" ref="AH25:BC25" si="47">$F$25*AH1</f>
        <v>2281</v>
      </c>
      <c r="AI25" s="51">
        <f t="shared" si="47"/>
        <v>4562</v>
      </c>
      <c r="AJ25" s="51">
        <f t="shared" si="47"/>
        <v>6843</v>
      </c>
      <c r="AK25" s="51">
        <f t="shared" si="47"/>
        <v>9124</v>
      </c>
      <c r="AL25" s="51">
        <f t="shared" si="47"/>
        <v>11405</v>
      </c>
      <c r="AM25" s="51">
        <f t="shared" si="47"/>
        <v>13686</v>
      </c>
      <c r="AN25" s="51">
        <f t="shared" si="47"/>
        <v>15967</v>
      </c>
      <c r="AO25" s="51">
        <f t="shared" si="47"/>
        <v>18248</v>
      </c>
      <c r="AP25" s="69">
        <f t="shared" si="47"/>
        <v>20529</v>
      </c>
      <c r="AQ25" s="69">
        <f t="shared" si="47"/>
        <v>22810</v>
      </c>
      <c r="AR25" s="69">
        <f t="shared" si="47"/>
        <v>25091</v>
      </c>
      <c r="AS25" s="69">
        <f t="shared" si="47"/>
        <v>27372</v>
      </c>
      <c r="AT25" s="69">
        <f t="shared" si="47"/>
        <v>29653</v>
      </c>
      <c r="AU25" s="69">
        <f t="shared" si="47"/>
        <v>31934</v>
      </c>
      <c r="AV25" s="69">
        <f t="shared" si="47"/>
        <v>34215</v>
      </c>
      <c r="AW25" s="69">
        <f t="shared" si="47"/>
        <v>36496</v>
      </c>
      <c r="AX25" s="69">
        <f t="shared" si="47"/>
        <v>38777</v>
      </c>
      <c r="AY25" s="69">
        <f t="shared" si="47"/>
        <v>41058</v>
      </c>
      <c r="AZ25" s="69">
        <f t="shared" si="47"/>
        <v>43339</v>
      </c>
      <c r="BA25" s="69">
        <f t="shared" si="47"/>
        <v>45620</v>
      </c>
      <c r="BB25" s="69">
        <f t="shared" si="47"/>
        <v>47901</v>
      </c>
      <c r="BC25" s="69">
        <f t="shared" si="47"/>
        <v>50182</v>
      </c>
    </row>
    <row r="26" spans="1:55" s="25" customFormat="1" ht="15">
      <c r="A26" s="64" t="s">
        <v>105</v>
      </c>
      <c r="B26" s="38">
        <v>871</v>
      </c>
      <c r="C26" s="38">
        <v>1724</v>
      </c>
      <c r="D26" s="39">
        <v>0</v>
      </c>
      <c r="E26" s="35">
        <f>B26+D26+TF!$I$2</f>
        <v>1445</v>
      </c>
      <c r="F26" s="35">
        <f>C26+D26+TF!$I$4</f>
        <v>3206</v>
      </c>
      <c r="G26" s="21" t="s">
        <v>49</v>
      </c>
      <c r="H26" s="21" t="s">
        <v>49</v>
      </c>
      <c r="I26" s="22" t="s">
        <v>8</v>
      </c>
      <c r="J26" s="53" t="s">
        <v>44</v>
      </c>
      <c r="K26" s="51">
        <f t="shared" ref="K26:AF26" si="48">$E$26*K1</f>
        <v>1445</v>
      </c>
      <c r="L26" s="51">
        <f t="shared" si="48"/>
        <v>2890</v>
      </c>
      <c r="M26" s="51">
        <f t="shared" si="48"/>
        <v>4335</v>
      </c>
      <c r="N26" s="51">
        <f t="shared" si="48"/>
        <v>5780</v>
      </c>
      <c r="O26" s="51">
        <f t="shared" si="48"/>
        <v>7225</v>
      </c>
      <c r="P26" s="51">
        <f t="shared" si="48"/>
        <v>8670</v>
      </c>
      <c r="Q26" s="51">
        <f t="shared" si="48"/>
        <v>10115</v>
      </c>
      <c r="R26" s="51">
        <f t="shared" si="48"/>
        <v>11560</v>
      </c>
      <c r="S26" s="51">
        <f t="shared" si="48"/>
        <v>13005</v>
      </c>
      <c r="T26" s="69">
        <f t="shared" si="48"/>
        <v>14450</v>
      </c>
      <c r="U26" s="69">
        <f t="shared" si="48"/>
        <v>15895</v>
      </c>
      <c r="V26" s="69">
        <f t="shared" si="48"/>
        <v>17340</v>
      </c>
      <c r="W26" s="69">
        <f t="shared" si="48"/>
        <v>18785</v>
      </c>
      <c r="X26" s="69">
        <f t="shared" si="48"/>
        <v>20230</v>
      </c>
      <c r="Y26" s="69">
        <f t="shared" si="48"/>
        <v>21675</v>
      </c>
      <c r="Z26" s="69">
        <f t="shared" si="48"/>
        <v>23120</v>
      </c>
      <c r="AA26" s="69">
        <f t="shared" si="48"/>
        <v>24565</v>
      </c>
      <c r="AB26" s="69">
        <f t="shared" si="48"/>
        <v>26010</v>
      </c>
      <c r="AC26" s="69">
        <f t="shared" si="48"/>
        <v>27455</v>
      </c>
      <c r="AD26" s="69">
        <f t="shared" si="48"/>
        <v>28900</v>
      </c>
      <c r="AE26" s="69">
        <f t="shared" si="48"/>
        <v>30345</v>
      </c>
      <c r="AF26" s="69">
        <f t="shared" si="48"/>
        <v>31790</v>
      </c>
      <c r="AG26" s="56" t="s">
        <v>44</v>
      </c>
      <c r="AH26" s="51">
        <f t="shared" ref="AH26:BC26" si="49">$F$26*AH1</f>
        <v>3206</v>
      </c>
      <c r="AI26" s="51">
        <f t="shared" si="49"/>
        <v>6412</v>
      </c>
      <c r="AJ26" s="51">
        <f t="shared" si="49"/>
        <v>9618</v>
      </c>
      <c r="AK26" s="51">
        <f t="shared" si="49"/>
        <v>12824</v>
      </c>
      <c r="AL26" s="51">
        <f t="shared" si="49"/>
        <v>16030</v>
      </c>
      <c r="AM26" s="51">
        <f t="shared" si="49"/>
        <v>19236</v>
      </c>
      <c r="AN26" s="51">
        <f t="shared" si="49"/>
        <v>22442</v>
      </c>
      <c r="AO26" s="51">
        <f t="shared" si="49"/>
        <v>25648</v>
      </c>
      <c r="AP26" s="69">
        <f t="shared" si="49"/>
        <v>28854</v>
      </c>
      <c r="AQ26" s="69">
        <f t="shared" si="49"/>
        <v>32060</v>
      </c>
      <c r="AR26" s="69">
        <f t="shared" si="49"/>
        <v>35266</v>
      </c>
      <c r="AS26" s="69">
        <f t="shared" si="49"/>
        <v>38472</v>
      </c>
      <c r="AT26" s="69">
        <f t="shared" si="49"/>
        <v>41678</v>
      </c>
      <c r="AU26" s="69">
        <f t="shared" si="49"/>
        <v>44884</v>
      </c>
      <c r="AV26" s="69">
        <f t="shared" si="49"/>
        <v>48090</v>
      </c>
      <c r="AW26" s="69">
        <f t="shared" si="49"/>
        <v>51296</v>
      </c>
      <c r="AX26" s="69">
        <f t="shared" si="49"/>
        <v>54502</v>
      </c>
      <c r="AY26" s="69">
        <f t="shared" si="49"/>
        <v>57708</v>
      </c>
      <c r="AZ26" s="69">
        <f t="shared" si="49"/>
        <v>60914</v>
      </c>
      <c r="BA26" s="69">
        <f t="shared" si="49"/>
        <v>64120</v>
      </c>
      <c r="BB26" s="69">
        <f t="shared" si="49"/>
        <v>67326</v>
      </c>
      <c r="BC26" s="69">
        <f t="shared" si="49"/>
        <v>70532</v>
      </c>
    </row>
    <row r="27" spans="1:55" s="25" customFormat="1" ht="15">
      <c r="A27" s="64" t="s">
        <v>106</v>
      </c>
      <c r="B27" s="38">
        <v>156</v>
      </c>
      <c r="C27" s="38">
        <v>152</v>
      </c>
      <c r="D27" s="39">
        <v>0</v>
      </c>
      <c r="E27" s="35">
        <f>B27+D27+TF!$I$2</f>
        <v>730</v>
      </c>
      <c r="F27" s="35">
        <f>C27+D27+TF!$I$4</f>
        <v>1634</v>
      </c>
      <c r="G27" s="21" t="s">
        <v>49</v>
      </c>
      <c r="H27" s="21" t="s">
        <v>49</v>
      </c>
      <c r="I27" s="22" t="s">
        <v>8</v>
      </c>
      <c r="J27" s="53"/>
      <c r="K27" s="51">
        <f t="shared" ref="K27:AF27" si="50">$E$27*K1</f>
        <v>730</v>
      </c>
      <c r="L27" s="51">
        <f t="shared" si="50"/>
        <v>1460</v>
      </c>
      <c r="M27" s="51">
        <f t="shared" si="50"/>
        <v>2190</v>
      </c>
      <c r="N27" s="51">
        <f t="shared" si="50"/>
        <v>2920</v>
      </c>
      <c r="O27" s="51">
        <f t="shared" si="50"/>
        <v>3650</v>
      </c>
      <c r="P27" s="51">
        <f t="shared" si="50"/>
        <v>4380</v>
      </c>
      <c r="Q27" s="51">
        <f t="shared" si="50"/>
        <v>5110</v>
      </c>
      <c r="R27" s="51">
        <f t="shared" si="50"/>
        <v>5840</v>
      </c>
      <c r="S27" s="51">
        <f t="shared" si="50"/>
        <v>6570</v>
      </c>
      <c r="T27" s="69">
        <f t="shared" si="50"/>
        <v>7300</v>
      </c>
      <c r="U27" s="69">
        <f t="shared" si="50"/>
        <v>8030</v>
      </c>
      <c r="V27" s="69">
        <f t="shared" si="50"/>
        <v>8760</v>
      </c>
      <c r="W27" s="69">
        <f t="shared" si="50"/>
        <v>9490</v>
      </c>
      <c r="X27" s="69">
        <f t="shared" si="50"/>
        <v>10220</v>
      </c>
      <c r="Y27" s="69">
        <f t="shared" si="50"/>
        <v>10950</v>
      </c>
      <c r="Z27" s="69">
        <f t="shared" si="50"/>
        <v>11680</v>
      </c>
      <c r="AA27" s="69">
        <f t="shared" si="50"/>
        <v>12410</v>
      </c>
      <c r="AB27" s="69">
        <f t="shared" si="50"/>
        <v>13140</v>
      </c>
      <c r="AC27" s="69">
        <f t="shared" si="50"/>
        <v>13870</v>
      </c>
      <c r="AD27" s="69">
        <f t="shared" si="50"/>
        <v>14600</v>
      </c>
      <c r="AE27" s="69">
        <f t="shared" si="50"/>
        <v>15330</v>
      </c>
      <c r="AF27" s="69">
        <f t="shared" si="50"/>
        <v>16060</v>
      </c>
      <c r="AG27" s="56"/>
      <c r="AH27" s="51">
        <f t="shared" ref="AH27:BC27" si="51">$F$27*AH1</f>
        <v>1634</v>
      </c>
      <c r="AI27" s="51">
        <f t="shared" si="51"/>
        <v>3268</v>
      </c>
      <c r="AJ27" s="51">
        <f t="shared" si="51"/>
        <v>4902</v>
      </c>
      <c r="AK27" s="51">
        <f t="shared" si="51"/>
        <v>6536</v>
      </c>
      <c r="AL27" s="51">
        <f t="shared" si="51"/>
        <v>8170</v>
      </c>
      <c r="AM27" s="51">
        <f t="shared" si="51"/>
        <v>9804</v>
      </c>
      <c r="AN27" s="51">
        <f t="shared" si="51"/>
        <v>11438</v>
      </c>
      <c r="AO27" s="51">
        <f t="shared" si="51"/>
        <v>13072</v>
      </c>
      <c r="AP27" s="69">
        <f t="shared" si="51"/>
        <v>14706</v>
      </c>
      <c r="AQ27" s="69">
        <f t="shared" si="51"/>
        <v>16340</v>
      </c>
      <c r="AR27" s="69">
        <f t="shared" si="51"/>
        <v>17974</v>
      </c>
      <c r="AS27" s="69">
        <f t="shared" si="51"/>
        <v>19608</v>
      </c>
      <c r="AT27" s="69">
        <f t="shared" si="51"/>
        <v>21242</v>
      </c>
      <c r="AU27" s="69">
        <f t="shared" si="51"/>
        <v>22876</v>
      </c>
      <c r="AV27" s="69">
        <f t="shared" si="51"/>
        <v>24510</v>
      </c>
      <c r="AW27" s="69">
        <f t="shared" si="51"/>
        <v>26144</v>
      </c>
      <c r="AX27" s="69">
        <f t="shared" si="51"/>
        <v>27778</v>
      </c>
      <c r="AY27" s="69">
        <f t="shared" si="51"/>
        <v>29412</v>
      </c>
      <c r="AZ27" s="69">
        <f t="shared" si="51"/>
        <v>31046</v>
      </c>
      <c r="BA27" s="69">
        <f t="shared" si="51"/>
        <v>32680</v>
      </c>
      <c r="BB27" s="69">
        <f t="shared" si="51"/>
        <v>34314</v>
      </c>
      <c r="BC27" s="69">
        <f t="shared" si="51"/>
        <v>35948</v>
      </c>
    </row>
    <row r="28" spans="1:55" s="25" customFormat="1" ht="15">
      <c r="A28" s="64" t="s">
        <v>107</v>
      </c>
      <c r="B28" s="38">
        <v>646</v>
      </c>
      <c r="C28" s="38">
        <v>923</v>
      </c>
      <c r="D28" s="39">
        <v>0</v>
      </c>
      <c r="E28" s="35">
        <f>B28+D28+TF!$I$2</f>
        <v>1220</v>
      </c>
      <c r="F28" s="35">
        <f>C28+D28+TF!$I$4</f>
        <v>2405</v>
      </c>
      <c r="G28" s="21" t="s">
        <v>49</v>
      </c>
      <c r="H28" s="21" t="s">
        <v>49</v>
      </c>
      <c r="I28" s="22" t="s">
        <v>8</v>
      </c>
      <c r="J28" s="53" t="s">
        <v>44</v>
      </c>
      <c r="K28" s="51">
        <f t="shared" ref="K28:AF28" si="52">$E$28*K1</f>
        <v>1220</v>
      </c>
      <c r="L28" s="51">
        <f t="shared" si="52"/>
        <v>2440</v>
      </c>
      <c r="M28" s="51">
        <f t="shared" si="52"/>
        <v>3660</v>
      </c>
      <c r="N28" s="51">
        <f t="shared" si="52"/>
        <v>4880</v>
      </c>
      <c r="O28" s="51">
        <f t="shared" si="52"/>
        <v>6100</v>
      </c>
      <c r="P28" s="51">
        <f t="shared" si="52"/>
        <v>7320</v>
      </c>
      <c r="Q28" s="51">
        <f t="shared" si="52"/>
        <v>8540</v>
      </c>
      <c r="R28" s="51">
        <f t="shared" si="52"/>
        <v>9760</v>
      </c>
      <c r="S28" s="51">
        <f t="shared" si="52"/>
        <v>10980</v>
      </c>
      <c r="T28" s="69">
        <f t="shared" si="52"/>
        <v>12200</v>
      </c>
      <c r="U28" s="69">
        <f t="shared" si="52"/>
        <v>13420</v>
      </c>
      <c r="V28" s="69">
        <f t="shared" si="52"/>
        <v>14640</v>
      </c>
      <c r="W28" s="69">
        <f t="shared" si="52"/>
        <v>15860</v>
      </c>
      <c r="X28" s="69">
        <f t="shared" si="52"/>
        <v>17080</v>
      </c>
      <c r="Y28" s="69">
        <f t="shared" si="52"/>
        <v>18300</v>
      </c>
      <c r="Z28" s="69">
        <f t="shared" si="52"/>
        <v>19520</v>
      </c>
      <c r="AA28" s="69">
        <f t="shared" si="52"/>
        <v>20740</v>
      </c>
      <c r="AB28" s="69">
        <f t="shared" si="52"/>
        <v>21960</v>
      </c>
      <c r="AC28" s="69">
        <f t="shared" si="52"/>
        <v>23180</v>
      </c>
      <c r="AD28" s="69">
        <f t="shared" si="52"/>
        <v>24400</v>
      </c>
      <c r="AE28" s="69">
        <f t="shared" si="52"/>
        <v>25620</v>
      </c>
      <c r="AF28" s="69">
        <f t="shared" si="52"/>
        <v>26840</v>
      </c>
      <c r="AG28" s="56" t="s">
        <v>44</v>
      </c>
      <c r="AH28" s="51">
        <f t="shared" ref="AH28:BC28" si="53">$F$28*AH1</f>
        <v>2405</v>
      </c>
      <c r="AI28" s="51">
        <f t="shared" si="53"/>
        <v>4810</v>
      </c>
      <c r="AJ28" s="51">
        <f t="shared" si="53"/>
        <v>7215</v>
      </c>
      <c r="AK28" s="51">
        <f t="shared" si="53"/>
        <v>9620</v>
      </c>
      <c r="AL28" s="51">
        <f t="shared" si="53"/>
        <v>12025</v>
      </c>
      <c r="AM28" s="51">
        <f t="shared" si="53"/>
        <v>14430</v>
      </c>
      <c r="AN28" s="51">
        <f t="shared" si="53"/>
        <v>16835</v>
      </c>
      <c r="AO28" s="51">
        <f t="shared" si="53"/>
        <v>19240</v>
      </c>
      <c r="AP28" s="69">
        <f t="shared" si="53"/>
        <v>21645</v>
      </c>
      <c r="AQ28" s="69">
        <f t="shared" si="53"/>
        <v>24050</v>
      </c>
      <c r="AR28" s="69">
        <f t="shared" si="53"/>
        <v>26455</v>
      </c>
      <c r="AS28" s="69">
        <f t="shared" si="53"/>
        <v>28860</v>
      </c>
      <c r="AT28" s="69">
        <f t="shared" si="53"/>
        <v>31265</v>
      </c>
      <c r="AU28" s="69">
        <f t="shared" si="53"/>
        <v>33670</v>
      </c>
      <c r="AV28" s="69">
        <f t="shared" si="53"/>
        <v>36075</v>
      </c>
      <c r="AW28" s="69">
        <f t="shared" si="53"/>
        <v>38480</v>
      </c>
      <c r="AX28" s="69">
        <f t="shared" si="53"/>
        <v>40885</v>
      </c>
      <c r="AY28" s="69">
        <f t="shared" si="53"/>
        <v>43290</v>
      </c>
      <c r="AZ28" s="69">
        <f t="shared" si="53"/>
        <v>45695</v>
      </c>
      <c r="BA28" s="69">
        <f t="shared" si="53"/>
        <v>48100</v>
      </c>
      <c r="BB28" s="69">
        <f t="shared" si="53"/>
        <v>50505</v>
      </c>
      <c r="BC28" s="69">
        <f t="shared" si="53"/>
        <v>52910</v>
      </c>
    </row>
    <row r="29" spans="1:55" s="25" customFormat="1" ht="15">
      <c r="A29" s="64" t="s">
        <v>108</v>
      </c>
      <c r="B29" s="38">
        <v>1199</v>
      </c>
      <c r="C29" s="38">
        <v>2006</v>
      </c>
      <c r="D29" s="39">
        <v>0</v>
      </c>
      <c r="E29" s="35">
        <f>B29+D29+TF!$I$2</f>
        <v>1773</v>
      </c>
      <c r="F29" s="35">
        <f>C29+D29+TF!$I$4</f>
        <v>3488</v>
      </c>
      <c r="G29" s="21" t="s">
        <v>49</v>
      </c>
      <c r="H29" s="21" t="s">
        <v>49</v>
      </c>
      <c r="I29" s="22" t="s">
        <v>8</v>
      </c>
      <c r="J29" s="53" t="s">
        <v>44</v>
      </c>
      <c r="K29" s="51">
        <f t="shared" ref="K29:AF29" si="54">$E$29*K1</f>
        <v>1773</v>
      </c>
      <c r="L29" s="51">
        <f t="shared" si="54"/>
        <v>3546</v>
      </c>
      <c r="M29" s="51">
        <f t="shared" si="54"/>
        <v>5319</v>
      </c>
      <c r="N29" s="51">
        <f t="shared" si="54"/>
        <v>7092</v>
      </c>
      <c r="O29" s="51">
        <f t="shared" si="54"/>
        <v>8865</v>
      </c>
      <c r="P29" s="51">
        <f t="shared" si="54"/>
        <v>10638</v>
      </c>
      <c r="Q29" s="51">
        <f t="shared" si="54"/>
        <v>12411</v>
      </c>
      <c r="R29" s="51">
        <f t="shared" si="54"/>
        <v>14184</v>
      </c>
      <c r="S29" s="51">
        <f t="shared" si="54"/>
        <v>15957</v>
      </c>
      <c r="T29" s="69">
        <f t="shared" si="54"/>
        <v>17730</v>
      </c>
      <c r="U29" s="69">
        <f t="shared" si="54"/>
        <v>19503</v>
      </c>
      <c r="V29" s="69">
        <f t="shared" si="54"/>
        <v>21276</v>
      </c>
      <c r="W29" s="69">
        <f t="shared" si="54"/>
        <v>23049</v>
      </c>
      <c r="X29" s="69">
        <f t="shared" si="54"/>
        <v>24822</v>
      </c>
      <c r="Y29" s="69">
        <f t="shared" si="54"/>
        <v>26595</v>
      </c>
      <c r="Z29" s="69">
        <f t="shared" si="54"/>
        <v>28368</v>
      </c>
      <c r="AA29" s="69">
        <f t="shared" si="54"/>
        <v>30141</v>
      </c>
      <c r="AB29" s="69">
        <f t="shared" si="54"/>
        <v>31914</v>
      </c>
      <c r="AC29" s="69">
        <f t="shared" si="54"/>
        <v>33687</v>
      </c>
      <c r="AD29" s="69">
        <f t="shared" si="54"/>
        <v>35460</v>
      </c>
      <c r="AE29" s="69">
        <f t="shared" si="54"/>
        <v>37233</v>
      </c>
      <c r="AF29" s="69">
        <f t="shared" si="54"/>
        <v>39006</v>
      </c>
      <c r="AG29" s="56" t="s">
        <v>44</v>
      </c>
      <c r="AH29" s="51">
        <f t="shared" ref="AH29:BC29" si="55">$F$29*AH1</f>
        <v>3488</v>
      </c>
      <c r="AI29" s="51">
        <f t="shared" si="55"/>
        <v>6976</v>
      </c>
      <c r="AJ29" s="51">
        <f t="shared" si="55"/>
        <v>10464</v>
      </c>
      <c r="AK29" s="51">
        <f t="shared" si="55"/>
        <v>13952</v>
      </c>
      <c r="AL29" s="51">
        <f t="shared" si="55"/>
        <v>17440</v>
      </c>
      <c r="AM29" s="51">
        <f t="shared" si="55"/>
        <v>20928</v>
      </c>
      <c r="AN29" s="51">
        <f t="shared" si="55"/>
        <v>24416</v>
      </c>
      <c r="AO29" s="51">
        <f t="shared" si="55"/>
        <v>27904</v>
      </c>
      <c r="AP29" s="69">
        <f t="shared" si="55"/>
        <v>31392</v>
      </c>
      <c r="AQ29" s="69">
        <f t="shared" si="55"/>
        <v>34880</v>
      </c>
      <c r="AR29" s="69">
        <f t="shared" si="55"/>
        <v>38368</v>
      </c>
      <c r="AS29" s="69">
        <f t="shared" si="55"/>
        <v>41856</v>
      </c>
      <c r="AT29" s="69">
        <f t="shared" si="55"/>
        <v>45344</v>
      </c>
      <c r="AU29" s="69">
        <f t="shared" si="55"/>
        <v>48832</v>
      </c>
      <c r="AV29" s="69">
        <f t="shared" si="55"/>
        <v>52320</v>
      </c>
      <c r="AW29" s="69">
        <f t="shared" si="55"/>
        <v>55808</v>
      </c>
      <c r="AX29" s="69">
        <f t="shared" si="55"/>
        <v>59296</v>
      </c>
      <c r="AY29" s="69">
        <f t="shared" si="55"/>
        <v>62784</v>
      </c>
      <c r="AZ29" s="69">
        <f t="shared" si="55"/>
        <v>66272</v>
      </c>
      <c r="BA29" s="69">
        <f t="shared" si="55"/>
        <v>69760</v>
      </c>
      <c r="BB29" s="69">
        <f t="shared" si="55"/>
        <v>73248</v>
      </c>
      <c r="BC29" s="69">
        <f t="shared" si="55"/>
        <v>76736</v>
      </c>
    </row>
    <row r="30" spans="1:55" s="25" customFormat="1" ht="15">
      <c r="A30" s="64" t="s">
        <v>109</v>
      </c>
      <c r="B30" s="38">
        <v>156</v>
      </c>
      <c r="C30" s="38">
        <v>152</v>
      </c>
      <c r="D30" s="39">
        <v>0</v>
      </c>
      <c r="E30" s="35">
        <f>B30+D30+TF!$I$2</f>
        <v>730</v>
      </c>
      <c r="F30" s="35">
        <f>C30+D30+TF!$I$4</f>
        <v>1634</v>
      </c>
      <c r="G30" s="21" t="s">
        <v>49</v>
      </c>
      <c r="H30" s="21" t="s">
        <v>49</v>
      </c>
      <c r="I30" s="22" t="s">
        <v>8</v>
      </c>
      <c r="J30" s="53" t="s">
        <v>44</v>
      </c>
      <c r="K30" s="51">
        <f t="shared" ref="K30:AF30" si="56">$E$30*K1</f>
        <v>730</v>
      </c>
      <c r="L30" s="51">
        <f t="shared" si="56"/>
        <v>1460</v>
      </c>
      <c r="M30" s="51">
        <f t="shared" si="56"/>
        <v>2190</v>
      </c>
      <c r="N30" s="51">
        <f t="shared" si="56"/>
        <v>2920</v>
      </c>
      <c r="O30" s="51">
        <f t="shared" si="56"/>
        <v>3650</v>
      </c>
      <c r="P30" s="51">
        <f t="shared" si="56"/>
        <v>4380</v>
      </c>
      <c r="Q30" s="51">
        <f t="shared" si="56"/>
        <v>5110</v>
      </c>
      <c r="R30" s="51">
        <f t="shared" si="56"/>
        <v>5840</v>
      </c>
      <c r="S30" s="51">
        <f t="shared" si="56"/>
        <v>6570</v>
      </c>
      <c r="T30" s="69">
        <f t="shared" si="56"/>
        <v>7300</v>
      </c>
      <c r="U30" s="69">
        <f t="shared" si="56"/>
        <v>8030</v>
      </c>
      <c r="V30" s="69">
        <f t="shared" si="56"/>
        <v>8760</v>
      </c>
      <c r="W30" s="69">
        <f t="shared" si="56"/>
        <v>9490</v>
      </c>
      <c r="X30" s="69">
        <f t="shared" si="56"/>
        <v>10220</v>
      </c>
      <c r="Y30" s="69">
        <f t="shared" si="56"/>
        <v>10950</v>
      </c>
      <c r="Z30" s="69">
        <f t="shared" si="56"/>
        <v>11680</v>
      </c>
      <c r="AA30" s="69">
        <f t="shared" si="56"/>
        <v>12410</v>
      </c>
      <c r="AB30" s="69">
        <f t="shared" si="56"/>
        <v>13140</v>
      </c>
      <c r="AC30" s="69">
        <f t="shared" si="56"/>
        <v>13870</v>
      </c>
      <c r="AD30" s="69">
        <f t="shared" si="56"/>
        <v>14600</v>
      </c>
      <c r="AE30" s="69">
        <f t="shared" si="56"/>
        <v>15330</v>
      </c>
      <c r="AF30" s="69">
        <f t="shared" si="56"/>
        <v>16060</v>
      </c>
      <c r="AG30" s="56" t="s">
        <v>44</v>
      </c>
      <c r="AH30" s="51">
        <f t="shared" ref="AH30:BC30" si="57">$F$30*AH1</f>
        <v>1634</v>
      </c>
      <c r="AI30" s="51">
        <f t="shared" si="57"/>
        <v>3268</v>
      </c>
      <c r="AJ30" s="51">
        <f t="shared" si="57"/>
        <v>4902</v>
      </c>
      <c r="AK30" s="51">
        <f t="shared" si="57"/>
        <v>6536</v>
      </c>
      <c r="AL30" s="51">
        <f t="shared" si="57"/>
        <v>8170</v>
      </c>
      <c r="AM30" s="51">
        <f t="shared" si="57"/>
        <v>9804</v>
      </c>
      <c r="AN30" s="51">
        <f t="shared" si="57"/>
        <v>11438</v>
      </c>
      <c r="AO30" s="51">
        <f t="shared" si="57"/>
        <v>13072</v>
      </c>
      <c r="AP30" s="69">
        <f t="shared" si="57"/>
        <v>14706</v>
      </c>
      <c r="AQ30" s="69">
        <f t="shared" si="57"/>
        <v>16340</v>
      </c>
      <c r="AR30" s="69">
        <f t="shared" si="57"/>
        <v>17974</v>
      </c>
      <c r="AS30" s="69">
        <f t="shared" si="57"/>
        <v>19608</v>
      </c>
      <c r="AT30" s="69">
        <f t="shared" si="57"/>
        <v>21242</v>
      </c>
      <c r="AU30" s="69">
        <f t="shared" si="57"/>
        <v>22876</v>
      </c>
      <c r="AV30" s="69">
        <f t="shared" si="57"/>
        <v>24510</v>
      </c>
      <c r="AW30" s="69">
        <f t="shared" si="57"/>
        <v>26144</v>
      </c>
      <c r="AX30" s="69">
        <f t="shared" si="57"/>
        <v>27778</v>
      </c>
      <c r="AY30" s="69">
        <f t="shared" si="57"/>
        <v>29412</v>
      </c>
      <c r="AZ30" s="69">
        <f t="shared" si="57"/>
        <v>31046</v>
      </c>
      <c r="BA30" s="69">
        <f t="shared" si="57"/>
        <v>32680</v>
      </c>
      <c r="BB30" s="69">
        <f t="shared" si="57"/>
        <v>34314</v>
      </c>
      <c r="BC30" s="69">
        <f t="shared" si="57"/>
        <v>35948</v>
      </c>
    </row>
    <row r="31" spans="1:55" s="25" customFormat="1" ht="15">
      <c r="A31" s="64" t="s">
        <v>112</v>
      </c>
      <c r="B31" s="38">
        <v>703</v>
      </c>
      <c r="C31" s="38">
        <v>703</v>
      </c>
      <c r="D31" s="39">
        <v>0</v>
      </c>
      <c r="E31" s="35">
        <f>B31+D31+TF!$I$2</f>
        <v>1277</v>
      </c>
      <c r="F31" s="35">
        <f>C31+D31+TF!$I$4</f>
        <v>2185</v>
      </c>
      <c r="G31" s="21" t="s">
        <v>49</v>
      </c>
      <c r="H31" s="21" t="s">
        <v>49</v>
      </c>
      <c r="I31" s="22" t="s">
        <v>8</v>
      </c>
      <c r="J31" s="53" t="s">
        <v>44</v>
      </c>
      <c r="K31" s="51">
        <f t="shared" ref="K31:AF31" si="58">$E$31*K1</f>
        <v>1277</v>
      </c>
      <c r="L31" s="51">
        <f t="shared" si="58"/>
        <v>2554</v>
      </c>
      <c r="M31" s="51">
        <f t="shared" si="58"/>
        <v>3831</v>
      </c>
      <c r="N31" s="51">
        <f t="shared" si="58"/>
        <v>5108</v>
      </c>
      <c r="O31" s="51">
        <f t="shared" si="58"/>
        <v>6385</v>
      </c>
      <c r="P31" s="51">
        <f t="shared" si="58"/>
        <v>7662</v>
      </c>
      <c r="Q31" s="51">
        <f t="shared" si="58"/>
        <v>8939</v>
      </c>
      <c r="R31" s="51">
        <f t="shared" si="58"/>
        <v>10216</v>
      </c>
      <c r="S31" s="51">
        <f t="shared" si="58"/>
        <v>11493</v>
      </c>
      <c r="T31" s="69">
        <f t="shared" si="58"/>
        <v>12770</v>
      </c>
      <c r="U31" s="69">
        <f t="shared" si="58"/>
        <v>14047</v>
      </c>
      <c r="V31" s="69">
        <f t="shared" si="58"/>
        <v>15324</v>
      </c>
      <c r="W31" s="69">
        <f t="shared" si="58"/>
        <v>16601</v>
      </c>
      <c r="X31" s="69">
        <f t="shared" si="58"/>
        <v>17878</v>
      </c>
      <c r="Y31" s="69">
        <f t="shared" si="58"/>
        <v>19155</v>
      </c>
      <c r="Z31" s="69">
        <f t="shared" si="58"/>
        <v>20432</v>
      </c>
      <c r="AA31" s="69">
        <f t="shared" si="58"/>
        <v>21709</v>
      </c>
      <c r="AB31" s="69">
        <f t="shared" si="58"/>
        <v>22986</v>
      </c>
      <c r="AC31" s="69">
        <f t="shared" si="58"/>
        <v>24263</v>
      </c>
      <c r="AD31" s="69">
        <f t="shared" si="58"/>
        <v>25540</v>
      </c>
      <c r="AE31" s="69">
        <f t="shared" si="58"/>
        <v>26817</v>
      </c>
      <c r="AF31" s="69">
        <f t="shared" si="58"/>
        <v>28094</v>
      </c>
      <c r="AG31" s="56" t="s">
        <v>44</v>
      </c>
      <c r="AH31" s="51">
        <f t="shared" ref="AH31:BC31" si="59">$F$31*AH1</f>
        <v>2185</v>
      </c>
      <c r="AI31" s="51">
        <f t="shared" si="59"/>
        <v>4370</v>
      </c>
      <c r="AJ31" s="51">
        <f t="shared" si="59"/>
        <v>6555</v>
      </c>
      <c r="AK31" s="51">
        <f t="shared" si="59"/>
        <v>8740</v>
      </c>
      <c r="AL31" s="51">
        <f t="shared" si="59"/>
        <v>10925</v>
      </c>
      <c r="AM31" s="51">
        <f t="shared" si="59"/>
        <v>13110</v>
      </c>
      <c r="AN31" s="51">
        <f t="shared" si="59"/>
        <v>15295</v>
      </c>
      <c r="AO31" s="51">
        <f t="shared" si="59"/>
        <v>17480</v>
      </c>
      <c r="AP31" s="69">
        <f t="shared" si="59"/>
        <v>19665</v>
      </c>
      <c r="AQ31" s="69">
        <f t="shared" si="59"/>
        <v>21850</v>
      </c>
      <c r="AR31" s="69">
        <f t="shared" si="59"/>
        <v>24035</v>
      </c>
      <c r="AS31" s="69">
        <f t="shared" si="59"/>
        <v>26220</v>
      </c>
      <c r="AT31" s="69">
        <f t="shared" si="59"/>
        <v>28405</v>
      </c>
      <c r="AU31" s="69">
        <f t="shared" si="59"/>
        <v>30590</v>
      </c>
      <c r="AV31" s="69">
        <f t="shared" si="59"/>
        <v>32775</v>
      </c>
      <c r="AW31" s="69">
        <f t="shared" si="59"/>
        <v>34960</v>
      </c>
      <c r="AX31" s="69">
        <f t="shared" si="59"/>
        <v>37145</v>
      </c>
      <c r="AY31" s="69">
        <f t="shared" si="59"/>
        <v>39330</v>
      </c>
      <c r="AZ31" s="69">
        <f t="shared" si="59"/>
        <v>41515</v>
      </c>
      <c r="BA31" s="69">
        <f t="shared" si="59"/>
        <v>43700</v>
      </c>
      <c r="BB31" s="69">
        <f t="shared" si="59"/>
        <v>45885</v>
      </c>
      <c r="BC31" s="69">
        <f t="shared" si="59"/>
        <v>48070</v>
      </c>
    </row>
    <row r="32" spans="1:55" s="25" customFormat="1" ht="15">
      <c r="A32" s="64" t="s">
        <v>116</v>
      </c>
      <c r="B32" s="38">
        <v>93</v>
      </c>
      <c r="C32" s="38">
        <v>143</v>
      </c>
      <c r="D32" s="39">
        <v>0</v>
      </c>
      <c r="E32" s="35">
        <f>B32+D32+TF!$I$2</f>
        <v>667</v>
      </c>
      <c r="F32" s="35">
        <f>C32+D32+TF!$I$4</f>
        <v>1625</v>
      </c>
      <c r="G32" s="21" t="s">
        <v>49</v>
      </c>
      <c r="H32" s="21" t="s">
        <v>49</v>
      </c>
      <c r="I32" s="22" t="s">
        <v>8</v>
      </c>
      <c r="J32" s="53" t="s">
        <v>44</v>
      </c>
      <c r="K32" s="51">
        <f t="shared" ref="K32:AF32" si="60">$E$32*K1</f>
        <v>667</v>
      </c>
      <c r="L32" s="51">
        <f t="shared" si="60"/>
        <v>1334</v>
      </c>
      <c r="M32" s="51">
        <f t="shared" si="60"/>
        <v>2001</v>
      </c>
      <c r="N32" s="51">
        <f t="shared" si="60"/>
        <v>2668</v>
      </c>
      <c r="O32" s="51">
        <f t="shared" si="60"/>
        <v>3335</v>
      </c>
      <c r="P32" s="51">
        <f t="shared" si="60"/>
        <v>4002</v>
      </c>
      <c r="Q32" s="51">
        <f t="shared" si="60"/>
        <v>4669</v>
      </c>
      <c r="R32" s="51">
        <f t="shared" si="60"/>
        <v>5336</v>
      </c>
      <c r="S32" s="51">
        <f t="shared" si="60"/>
        <v>6003</v>
      </c>
      <c r="T32" s="69">
        <f t="shared" si="60"/>
        <v>6670</v>
      </c>
      <c r="U32" s="69">
        <f t="shared" si="60"/>
        <v>7337</v>
      </c>
      <c r="V32" s="69">
        <f t="shared" si="60"/>
        <v>8004</v>
      </c>
      <c r="W32" s="69">
        <f t="shared" si="60"/>
        <v>8671</v>
      </c>
      <c r="X32" s="69">
        <f t="shared" si="60"/>
        <v>9338</v>
      </c>
      <c r="Y32" s="69">
        <f t="shared" si="60"/>
        <v>10005</v>
      </c>
      <c r="Z32" s="69">
        <f t="shared" si="60"/>
        <v>10672</v>
      </c>
      <c r="AA32" s="69">
        <f t="shared" si="60"/>
        <v>11339</v>
      </c>
      <c r="AB32" s="69">
        <f t="shared" si="60"/>
        <v>12006</v>
      </c>
      <c r="AC32" s="69">
        <f t="shared" si="60"/>
        <v>12673</v>
      </c>
      <c r="AD32" s="69">
        <f t="shared" si="60"/>
        <v>13340</v>
      </c>
      <c r="AE32" s="69">
        <f t="shared" si="60"/>
        <v>14007</v>
      </c>
      <c r="AF32" s="69">
        <f t="shared" si="60"/>
        <v>14674</v>
      </c>
      <c r="AG32" s="56" t="s">
        <v>44</v>
      </c>
      <c r="AH32" s="51">
        <f t="shared" ref="AH32:BC32" si="61">$F$32*AH1</f>
        <v>1625</v>
      </c>
      <c r="AI32" s="51">
        <f t="shared" si="61"/>
        <v>3250</v>
      </c>
      <c r="AJ32" s="51">
        <f t="shared" si="61"/>
        <v>4875</v>
      </c>
      <c r="AK32" s="51">
        <f t="shared" si="61"/>
        <v>6500</v>
      </c>
      <c r="AL32" s="51">
        <f t="shared" si="61"/>
        <v>8125</v>
      </c>
      <c r="AM32" s="51">
        <f t="shared" si="61"/>
        <v>9750</v>
      </c>
      <c r="AN32" s="51">
        <f t="shared" si="61"/>
        <v>11375</v>
      </c>
      <c r="AO32" s="51">
        <f t="shared" si="61"/>
        <v>13000</v>
      </c>
      <c r="AP32" s="69">
        <f t="shared" si="61"/>
        <v>14625</v>
      </c>
      <c r="AQ32" s="69">
        <f t="shared" si="61"/>
        <v>16250</v>
      </c>
      <c r="AR32" s="69">
        <f t="shared" si="61"/>
        <v>17875</v>
      </c>
      <c r="AS32" s="69">
        <f t="shared" si="61"/>
        <v>19500</v>
      </c>
      <c r="AT32" s="69">
        <f t="shared" si="61"/>
        <v>21125</v>
      </c>
      <c r="AU32" s="69">
        <f t="shared" si="61"/>
        <v>22750</v>
      </c>
      <c r="AV32" s="69">
        <f t="shared" si="61"/>
        <v>24375</v>
      </c>
      <c r="AW32" s="69">
        <f t="shared" si="61"/>
        <v>26000</v>
      </c>
      <c r="AX32" s="69">
        <f t="shared" si="61"/>
        <v>27625</v>
      </c>
      <c r="AY32" s="69">
        <f t="shared" si="61"/>
        <v>29250</v>
      </c>
      <c r="AZ32" s="69">
        <f t="shared" si="61"/>
        <v>30875</v>
      </c>
      <c r="BA32" s="69">
        <f t="shared" si="61"/>
        <v>32500</v>
      </c>
      <c r="BB32" s="69">
        <f t="shared" si="61"/>
        <v>34125</v>
      </c>
      <c r="BC32" s="69">
        <f t="shared" si="61"/>
        <v>35750</v>
      </c>
    </row>
    <row r="33" spans="1:55" s="25" customFormat="1" ht="15">
      <c r="A33" s="64" t="s">
        <v>114</v>
      </c>
      <c r="B33" s="38">
        <v>462</v>
      </c>
      <c r="C33" s="38">
        <v>574</v>
      </c>
      <c r="D33" s="39">
        <v>0</v>
      </c>
      <c r="E33" s="35">
        <f>B33+D33+TF!$I$2</f>
        <v>1036</v>
      </c>
      <c r="F33" s="35">
        <f>C33+D33+TF!$I$4</f>
        <v>2056</v>
      </c>
      <c r="G33" s="21" t="s">
        <v>49</v>
      </c>
      <c r="H33" s="21" t="s">
        <v>49</v>
      </c>
      <c r="I33" s="22" t="s">
        <v>8</v>
      </c>
      <c r="J33" s="53" t="s">
        <v>44</v>
      </c>
      <c r="K33" s="51">
        <f t="shared" ref="K33:AF33" si="62">$E$33*K1</f>
        <v>1036</v>
      </c>
      <c r="L33" s="51">
        <f t="shared" si="62"/>
        <v>2072</v>
      </c>
      <c r="M33" s="51">
        <f t="shared" si="62"/>
        <v>3108</v>
      </c>
      <c r="N33" s="51">
        <f t="shared" si="62"/>
        <v>4144</v>
      </c>
      <c r="O33" s="51">
        <f t="shared" si="62"/>
        <v>5180</v>
      </c>
      <c r="P33" s="51">
        <f t="shared" si="62"/>
        <v>6216</v>
      </c>
      <c r="Q33" s="51">
        <f t="shared" si="62"/>
        <v>7252</v>
      </c>
      <c r="R33" s="51">
        <f t="shared" si="62"/>
        <v>8288</v>
      </c>
      <c r="S33" s="51">
        <f t="shared" si="62"/>
        <v>9324</v>
      </c>
      <c r="T33" s="69">
        <f t="shared" si="62"/>
        <v>10360</v>
      </c>
      <c r="U33" s="69">
        <f t="shared" si="62"/>
        <v>11396</v>
      </c>
      <c r="V33" s="69">
        <f t="shared" si="62"/>
        <v>12432</v>
      </c>
      <c r="W33" s="69">
        <f t="shared" si="62"/>
        <v>13468</v>
      </c>
      <c r="X33" s="69">
        <f t="shared" si="62"/>
        <v>14504</v>
      </c>
      <c r="Y33" s="69">
        <f t="shared" si="62"/>
        <v>15540</v>
      </c>
      <c r="Z33" s="69">
        <f t="shared" si="62"/>
        <v>16576</v>
      </c>
      <c r="AA33" s="69">
        <f t="shared" si="62"/>
        <v>17612</v>
      </c>
      <c r="AB33" s="69">
        <f t="shared" si="62"/>
        <v>18648</v>
      </c>
      <c r="AC33" s="69">
        <f t="shared" si="62"/>
        <v>19684</v>
      </c>
      <c r="AD33" s="69">
        <f t="shared" si="62"/>
        <v>20720</v>
      </c>
      <c r="AE33" s="69">
        <f t="shared" si="62"/>
        <v>21756</v>
      </c>
      <c r="AF33" s="69">
        <f t="shared" si="62"/>
        <v>22792</v>
      </c>
      <c r="AG33" s="56" t="s">
        <v>44</v>
      </c>
      <c r="AH33" s="51">
        <f t="shared" ref="AH33:BC33" si="63">$F$33*AH1</f>
        <v>2056</v>
      </c>
      <c r="AI33" s="51">
        <f t="shared" si="63"/>
        <v>4112</v>
      </c>
      <c r="AJ33" s="51">
        <f t="shared" si="63"/>
        <v>6168</v>
      </c>
      <c r="AK33" s="51">
        <f t="shared" si="63"/>
        <v>8224</v>
      </c>
      <c r="AL33" s="51">
        <f t="shared" si="63"/>
        <v>10280</v>
      </c>
      <c r="AM33" s="51">
        <f t="shared" si="63"/>
        <v>12336</v>
      </c>
      <c r="AN33" s="51">
        <f t="shared" si="63"/>
        <v>14392</v>
      </c>
      <c r="AO33" s="51">
        <f t="shared" si="63"/>
        <v>16448</v>
      </c>
      <c r="AP33" s="69">
        <f t="shared" si="63"/>
        <v>18504</v>
      </c>
      <c r="AQ33" s="69">
        <f t="shared" si="63"/>
        <v>20560</v>
      </c>
      <c r="AR33" s="69">
        <f t="shared" si="63"/>
        <v>22616</v>
      </c>
      <c r="AS33" s="69">
        <f t="shared" si="63"/>
        <v>24672</v>
      </c>
      <c r="AT33" s="69">
        <f t="shared" si="63"/>
        <v>26728</v>
      </c>
      <c r="AU33" s="69">
        <f t="shared" si="63"/>
        <v>28784</v>
      </c>
      <c r="AV33" s="69">
        <f t="shared" si="63"/>
        <v>30840</v>
      </c>
      <c r="AW33" s="69">
        <f t="shared" si="63"/>
        <v>32896</v>
      </c>
      <c r="AX33" s="69">
        <f t="shared" si="63"/>
        <v>34952</v>
      </c>
      <c r="AY33" s="69">
        <f t="shared" si="63"/>
        <v>37008</v>
      </c>
      <c r="AZ33" s="69">
        <f t="shared" si="63"/>
        <v>39064</v>
      </c>
      <c r="BA33" s="69">
        <f t="shared" si="63"/>
        <v>41120</v>
      </c>
      <c r="BB33" s="69">
        <f t="shared" si="63"/>
        <v>43176</v>
      </c>
      <c r="BC33" s="69">
        <f t="shared" si="63"/>
        <v>45232</v>
      </c>
    </row>
    <row r="34" spans="1:55" s="25" customFormat="1" ht="15">
      <c r="A34" s="64" t="s">
        <v>115</v>
      </c>
      <c r="B34" s="38">
        <v>647</v>
      </c>
      <c r="C34" s="38">
        <v>945</v>
      </c>
      <c r="D34" s="39">
        <v>0</v>
      </c>
      <c r="E34" s="35">
        <f>B34+D34+TF!$I$2</f>
        <v>1221</v>
      </c>
      <c r="F34" s="35">
        <f>C34+D34+TF!$I$4</f>
        <v>2427</v>
      </c>
      <c r="G34" s="21" t="s">
        <v>49</v>
      </c>
      <c r="H34" s="21" t="s">
        <v>49</v>
      </c>
      <c r="I34" s="22" t="s">
        <v>8</v>
      </c>
      <c r="J34" s="53" t="s">
        <v>44</v>
      </c>
      <c r="K34" s="51">
        <f t="shared" ref="K34:AF34" si="64">$E$34*K1</f>
        <v>1221</v>
      </c>
      <c r="L34" s="51">
        <f t="shared" si="64"/>
        <v>2442</v>
      </c>
      <c r="M34" s="51">
        <f t="shared" si="64"/>
        <v>3663</v>
      </c>
      <c r="N34" s="51">
        <f t="shared" si="64"/>
        <v>4884</v>
      </c>
      <c r="O34" s="51">
        <f t="shared" si="64"/>
        <v>6105</v>
      </c>
      <c r="P34" s="51">
        <f t="shared" si="64"/>
        <v>7326</v>
      </c>
      <c r="Q34" s="51">
        <f t="shared" si="64"/>
        <v>8547</v>
      </c>
      <c r="R34" s="51">
        <f t="shared" si="64"/>
        <v>9768</v>
      </c>
      <c r="S34" s="51">
        <f t="shared" si="64"/>
        <v>10989</v>
      </c>
      <c r="T34" s="69">
        <f t="shared" si="64"/>
        <v>12210</v>
      </c>
      <c r="U34" s="69">
        <f t="shared" si="64"/>
        <v>13431</v>
      </c>
      <c r="V34" s="69">
        <f t="shared" si="64"/>
        <v>14652</v>
      </c>
      <c r="W34" s="69">
        <f t="shared" si="64"/>
        <v>15873</v>
      </c>
      <c r="X34" s="69">
        <f t="shared" si="64"/>
        <v>17094</v>
      </c>
      <c r="Y34" s="69">
        <f t="shared" si="64"/>
        <v>18315</v>
      </c>
      <c r="Z34" s="69">
        <f t="shared" si="64"/>
        <v>19536</v>
      </c>
      <c r="AA34" s="69">
        <f t="shared" si="64"/>
        <v>20757</v>
      </c>
      <c r="AB34" s="69">
        <f t="shared" si="64"/>
        <v>21978</v>
      </c>
      <c r="AC34" s="69">
        <f t="shared" si="64"/>
        <v>23199</v>
      </c>
      <c r="AD34" s="69">
        <f t="shared" si="64"/>
        <v>24420</v>
      </c>
      <c r="AE34" s="69">
        <f t="shared" si="64"/>
        <v>25641</v>
      </c>
      <c r="AF34" s="69">
        <f t="shared" si="64"/>
        <v>26862</v>
      </c>
      <c r="AG34" s="56" t="s">
        <v>44</v>
      </c>
      <c r="AH34" s="51">
        <f t="shared" ref="AH34:BC34" si="65">$F$34*AH1</f>
        <v>2427</v>
      </c>
      <c r="AI34" s="51">
        <f t="shared" si="65"/>
        <v>4854</v>
      </c>
      <c r="AJ34" s="51">
        <f t="shared" si="65"/>
        <v>7281</v>
      </c>
      <c r="AK34" s="51">
        <f t="shared" si="65"/>
        <v>9708</v>
      </c>
      <c r="AL34" s="51">
        <f t="shared" si="65"/>
        <v>12135</v>
      </c>
      <c r="AM34" s="51">
        <f t="shared" si="65"/>
        <v>14562</v>
      </c>
      <c r="AN34" s="51">
        <f t="shared" si="65"/>
        <v>16989</v>
      </c>
      <c r="AO34" s="51">
        <f t="shared" si="65"/>
        <v>19416</v>
      </c>
      <c r="AP34" s="69">
        <f t="shared" si="65"/>
        <v>21843</v>
      </c>
      <c r="AQ34" s="69">
        <f t="shared" si="65"/>
        <v>24270</v>
      </c>
      <c r="AR34" s="69">
        <f t="shared" si="65"/>
        <v>26697</v>
      </c>
      <c r="AS34" s="69">
        <f t="shared" si="65"/>
        <v>29124</v>
      </c>
      <c r="AT34" s="69">
        <f t="shared" si="65"/>
        <v>31551</v>
      </c>
      <c r="AU34" s="69">
        <f t="shared" si="65"/>
        <v>33978</v>
      </c>
      <c r="AV34" s="69">
        <f t="shared" si="65"/>
        <v>36405</v>
      </c>
      <c r="AW34" s="69">
        <f t="shared" si="65"/>
        <v>38832</v>
      </c>
      <c r="AX34" s="69">
        <f t="shared" si="65"/>
        <v>41259</v>
      </c>
      <c r="AY34" s="69">
        <f t="shared" si="65"/>
        <v>43686</v>
      </c>
      <c r="AZ34" s="69">
        <f t="shared" si="65"/>
        <v>46113</v>
      </c>
      <c r="BA34" s="69">
        <f t="shared" si="65"/>
        <v>48540</v>
      </c>
      <c r="BB34" s="69">
        <f t="shared" si="65"/>
        <v>50967</v>
      </c>
      <c r="BC34" s="69">
        <f t="shared" si="65"/>
        <v>53394</v>
      </c>
    </row>
  </sheetData>
  <autoFilter ref="A1:L34" xr:uid="{24B825FC-658A-4D0F-9098-F3EFEBDD9DED}"/>
  <sortState xmlns:xlrd2="http://schemas.microsoft.com/office/spreadsheetml/2017/richdata2" ref="A2:BC34">
    <sortCondition ref="A2:A34"/>
  </sortState>
  <phoneticPr fontId="2" type="noConversion"/>
  <printOptions gridLines="1"/>
  <pageMargins left="0.5" right="0.5" top="1" bottom="0.75" header="0.5" footer="0.5"/>
  <pageSetup orientation="landscape" r:id="rId1"/>
  <headerFooter alignWithMargins="0">
    <oddHeader>&amp;C&amp;"Arial,Bold"&amp;14&amp;U&amp;A</oddHeader>
    <oddFooter>&amp;L&amp;F&amp;C&amp;P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A2A82-6B3B-48A7-A5C4-31DD3BAB6FE0}">
  <sheetPr>
    <tabColor rgb="FF00B050"/>
  </sheetPr>
  <dimension ref="A1:I14"/>
  <sheetViews>
    <sheetView workbookViewId="0">
      <selection activeCell="A2" sqref="A2:C5"/>
    </sheetView>
  </sheetViews>
  <sheetFormatPr defaultRowHeight="14.25"/>
  <cols>
    <col min="1" max="1" width="14.85546875" style="15" bestFit="1" customWidth="1"/>
    <col min="2" max="2" width="14.85546875" style="15" customWidth="1"/>
    <col min="3" max="3" width="16.85546875" style="15" bestFit="1" customWidth="1"/>
    <col min="4" max="4" width="16.140625" style="15" bestFit="1" customWidth="1"/>
    <col min="5" max="5" width="19.140625" style="15" bestFit="1" customWidth="1"/>
    <col min="6" max="6" width="17.28515625" style="15" bestFit="1" customWidth="1"/>
    <col min="7" max="9" width="17.42578125" style="15" customWidth="1"/>
    <col min="10" max="16384" width="9.140625" style="15"/>
  </cols>
  <sheetData>
    <row r="1" spans="1:9" s="17" customFormat="1" ht="60">
      <c r="A1" s="17" t="s">
        <v>24</v>
      </c>
      <c r="B1" s="17" t="s">
        <v>32</v>
      </c>
      <c r="C1" s="17" t="s">
        <v>25</v>
      </c>
      <c r="D1" s="17" t="s">
        <v>29</v>
      </c>
      <c r="E1" s="17" t="s">
        <v>30</v>
      </c>
      <c r="F1" s="17" t="s">
        <v>31</v>
      </c>
      <c r="G1" s="18" t="s">
        <v>33</v>
      </c>
      <c r="H1" s="18" t="s">
        <v>34</v>
      </c>
      <c r="I1" s="18" t="s">
        <v>35</v>
      </c>
    </row>
    <row r="2" spans="1:9" ht="15">
      <c r="A2" s="65" t="s">
        <v>27</v>
      </c>
      <c r="B2" s="65" t="s">
        <v>1</v>
      </c>
      <c r="C2" s="65" t="s">
        <v>26</v>
      </c>
      <c r="D2" s="31">
        <v>8982</v>
      </c>
      <c r="E2" s="32">
        <f t="shared" ref="E2:E5" si="0">ROUND(D2/2,0)</f>
        <v>4491</v>
      </c>
      <c r="F2" s="32">
        <f>ROUND(E2/9,0)</f>
        <v>499</v>
      </c>
      <c r="G2" s="32">
        <f>D2+D3</f>
        <v>10332</v>
      </c>
      <c r="H2" s="32">
        <f t="shared" ref="H2:H5" si="1">G2/2</f>
        <v>5166</v>
      </c>
      <c r="I2" s="32">
        <f>ROUND(H2/9,0)</f>
        <v>574</v>
      </c>
    </row>
    <row r="3" spans="1:9" ht="15">
      <c r="A3" s="65" t="s">
        <v>27</v>
      </c>
      <c r="B3" s="65" t="s">
        <v>1</v>
      </c>
      <c r="C3" s="65" t="s">
        <v>28</v>
      </c>
      <c r="D3" s="31">
        <v>1350</v>
      </c>
      <c r="E3" s="32">
        <f t="shared" si="0"/>
        <v>675</v>
      </c>
      <c r="F3" s="32">
        <f>ROUND(E3/9,0)</f>
        <v>75</v>
      </c>
      <c r="G3" s="32">
        <f>G2</f>
        <v>10332</v>
      </c>
      <c r="H3" s="32">
        <f t="shared" si="1"/>
        <v>5166</v>
      </c>
      <c r="I3" s="32">
        <f>ROUND(H3/9,0)</f>
        <v>574</v>
      </c>
    </row>
    <row r="4" spans="1:9" ht="15">
      <c r="A4" s="65" t="s">
        <v>27</v>
      </c>
      <c r="B4" s="65" t="s">
        <v>2</v>
      </c>
      <c r="C4" s="65" t="s">
        <v>26</v>
      </c>
      <c r="D4" s="31">
        <v>25326</v>
      </c>
      <c r="E4" s="32">
        <f t="shared" si="0"/>
        <v>12663</v>
      </c>
      <c r="F4" s="32">
        <f>ROUND(E4/9,0)</f>
        <v>1407</v>
      </c>
      <c r="G4" s="32">
        <f>D4+D5</f>
        <v>26676</v>
      </c>
      <c r="H4" s="32">
        <f t="shared" si="1"/>
        <v>13338</v>
      </c>
      <c r="I4" s="32">
        <f>ROUND(H4/9,0)</f>
        <v>1482</v>
      </c>
    </row>
    <row r="5" spans="1:9" ht="15">
      <c r="A5" s="65" t="s">
        <v>27</v>
      </c>
      <c r="B5" s="65" t="s">
        <v>2</v>
      </c>
      <c r="C5" s="65" t="s">
        <v>28</v>
      </c>
      <c r="D5" s="31">
        <v>1350</v>
      </c>
      <c r="E5" s="32">
        <f t="shared" si="0"/>
        <v>675</v>
      </c>
      <c r="F5" s="32">
        <f>ROUND(E5/9,0)</f>
        <v>75</v>
      </c>
      <c r="G5" s="32">
        <f>G4</f>
        <v>26676</v>
      </c>
      <c r="H5" s="32">
        <f t="shared" si="1"/>
        <v>13338</v>
      </c>
      <c r="I5" s="32">
        <f>ROUND(H5/9,0)</f>
        <v>1482</v>
      </c>
    </row>
    <row r="11" spans="1:9">
      <c r="B11" s="15">
        <v>4410</v>
      </c>
      <c r="C11" s="15">
        <f>B11*2</f>
        <v>8820</v>
      </c>
    </row>
    <row r="12" spans="1:9">
      <c r="B12" s="15">
        <v>12420</v>
      </c>
      <c r="C12" s="15">
        <f>B12*2</f>
        <v>24840</v>
      </c>
    </row>
    <row r="14" spans="1:9">
      <c r="B14" s="15">
        <v>657</v>
      </c>
      <c r="C14" s="15">
        <f>B14*2</f>
        <v>1314</v>
      </c>
    </row>
  </sheetData>
  <sortState xmlns:xlrd2="http://schemas.microsoft.com/office/spreadsheetml/2017/richdata2" ref="A2:F5">
    <sortCondition descending="1" ref="A2:A5"/>
    <sortCondition descending="1" ref="B2:B5"/>
    <sortCondition descending="1" ref="C2:C5"/>
  </sortState>
  <pageMargins left="0.7" right="0.7" top="0.75" bottom="0.75" header="0.3" footer="0.3"/>
  <ignoredErrors>
    <ignoredError sqref="G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BF9C-CAD4-458F-8AAE-C6F9A895A256}">
  <sheetPr>
    <tabColor rgb="FF00B050"/>
  </sheetPr>
  <dimension ref="A1:H3"/>
  <sheetViews>
    <sheetView workbookViewId="0">
      <selection activeCell="B3" sqref="A2:B3"/>
    </sheetView>
  </sheetViews>
  <sheetFormatPr defaultRowHeight="14.25"/>
  <cols>
    <col min="1" max="1" width="6.7109375" style="15" bestFit="1" customWidth="1"/>
    <col min="2" max="2" width="19.140625" style="15" bestFit="1" customWidth="1"/>
    <col min="3" max="3" width="16.28515625" style="15" bestFit="1" customWidth="1"/>
    <col min="4" max="4" width="17.42578125" style="15" bestFit="1" customWidth="1"/>
    <col min="5" max="6" width="17.42578125" style="15" customWidth="1"/>
    <col min="7" max="7" width="11.28515625" style="15" customWidth="1"/>
    <col min="8" max="8" width="13.28515625" style="15" customWidth="1"/>
    <col min="9" max="16384" width="9.140625" style="15"/>
  </cols>
  <sheetData>
    <row r="1" spans="1:8" s="17" customFormat="1" ht="30">
      <c r="A1" s="17" t="s">
        <v>24</v>
      </c>
      <c r="B1" s="17" t="s">
        <v>25</v>
      </c>
      <c r="C1" s="18" t="s">
        <v>29</v>
      </c>
      <c r="D1" s="18" t="s">
        <v>30</v>
      </c>
      <c r="E1" s="19">
        <v>1</v>
      </c>
      <c r="F1" s="19">
        <v>0.75</v>
      </c>
      <c r="G1" s="19">
        <v>0.5</v>
      </c>
      <c r="H1" s="19">
        <v>0.25</v>
      </c>
    </row>
    <row r="2" spans="1:8" ht="15">
      <c r="A2" s="65" t="s">
        <v>6</v>
      </c>
      <c r="B2" s="65" t="s">
        <v>43</v>
      </c>
      <c r="C2" s="47" t="s">
        <v>44</v>
      </c>
      <c r="D2" s="47" t="s">
        <v>44</v>
      </c>
      <c r="E2" s="48" t="s">
        <v>9</v>
      </c>
      <c r="F2" s="48" t="s">
        <v>10</v>
      </c>
      <c r="G2" s="49">
        <v>3</v>
      </c>
      <c r="H2" s="48" t="s">
        <v>11</v>
      </c>
    </row>
    <row r="3" spans="1:8" ht="15">
      <c r="A3" s="65" t="s">
        <v>6</v>
      </c>
      <c r="B3" s="65" t="s">
        <v>43</v>
      </c>
      <c r="C3" s="31">
        <v>950</v>
      </c>
      <c r="D3" s="32">
        <f>ROUND(C3/2,0)</f>
        <v>475</v>
      </c>
      <c r="E3" s="32">
        <f>ROUND($D$3*E1,0)</f>
        <v>475</v>
      </c>
      <c r="F3" s="32">
        <f>ROUND($D$3*F1,0)</f>
        <v>356</v>
      </c>
      <c r="G3" s="32">
        <f>ROUND($D$3*G1,0)</f>
        <v>238</v>
      </c>
      <c r="H3" s="32">
        <f>ROUND($D$3*H1,0)</f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A7BF-1C75-421C-8BF7-847B2E350C7C}">
  <sheetPr>
    <tabColor rgb="FF00B050"/>
  </sheetPr>
  <dimension ref="A1:T8"/>
  <sheetViews>
    <sheetView workbookViewId="0">
      <selection activeCell="D25" sqref="D25"/>
    </sheetView>
  </sheetViews>
  <sheetFormatPr defaultRowHeight="14.25"/>
  <cols>
    <col min="1" max="1" width="6.7109375" style="15" bestFit="1" customWidth="1"/>
    <col min="2" max="2" width="14.85546875" style="15" customWidth="1"/>
    <col min="3" max="3" width="26.28515625" style="15" bestFit="1" customWidth="1"/>
    <col min="4" max="4" width="16.140625" style="15" bestFit="1" customWidth="1"/>
    <col min="5" max="5" width="17.28515625" style="15" bestFit="1" customWidth="1"/>
    <col min="6" max="7" width="17.42578125" style="15" customWidth="1"/>
    <col min="8" max="8" width="12.85546875" style="15" customWidth="1"/>
    <col min="9" max="11" width="9.85546875" style="15" bestFit="1" customWidth="1"/>
    <col min="12" max="20" width="11.5703125" style="15" bestFit="1" customWidth="1"/>
    <col min="21" max="16384" width="9.140625" style="15"/>
  </cols>
  <sheetData>
    <row r="1" spans="1:20" s="17" customFormat="1" ht="60">
      <c r="A1" s="17" t="s">
        <v>24</v>
      </c>
      <c r="B1" s="17" t="s">
        <v>32</v>
      </c>
      <c r="C1" s="17" t="s">
        <v>25</v>
      </c>
      <c r="D1" s="18" t="s">
        <v>38</v>
      </c>
      <c r="E1" s="17" t="s">
        <v>39</v>
      </c>
      <c r="F1" s="18" t="s">
        <v>40</v>
      </c>
      <c r="G1" s="18" t="s">
        <v>41</v>
      </c>
      <c r="H1" s="52" t="s">
        <v>75</v>
      </c>
      <c r="I1" s="17">
        <v>1</v>
      </c>
      <c r="J1" s="17">
        <v>2</v>
      </c>
      <c r="K1" s="17">
        <v>3</v>
      </c>
      <c r="L1" s="17">
        <v>4</v>
      </c>
      <c r="M1" s="17">
        <v>5</v>
      </c>
      <c r="N1" s="17">
        <v>6</v>
      </c>
      <c r="O1" s="17">
        <v>7</v>
      </c>
      <c r="P1" s="17">
        <v>8</v>
      </c>
      <c r="Q1" s="17">
        <v>9</v>
      </c>
      <c r="R1" s="17">
        <v>10</v>
      </c>
      <c r="S1" s="17">
        <v>11</v>
      </c>
      <c r="T1" s="17">
        <v>12</v>
      </c>
    </row>
    <row r="2" spans="1:20" ht="15">
      <c r="A2" s="65" t="s">
        <v>6</v>
      </c>
      <c r="B2" s="65" t="s">
        <v>1</v>
      </c>
      <c r="C2" s="65" t="s">
        <v>36</v>
      </c>
      <c r="D2" s="31">
        <v>6900</v>
      </c>
      <c r="E2" s="32">
        <f t="shared" ref="E2:E8" si="0">ROUND(D2/32,0)</f>
        <v>216</v>
      </c>
      <c r="F2" s="32">
        <f>D2+D3</f>
        <v>9650</v>
      </c>
      <c r="G2" s="32">
        <f t="shared" ref="G2:G5" si="1">ROUND(F2/32,0)</f>
        <v>302</v>
      </c>
      <c r="H2" s="53" t="s">
        <v>44</v>
      </c>
      <c r="I2" s="59">
        <f>$G$2*I1</f>
        <v>302</v>
      </c>
      <c r="J2" s="59">
        <f t="shared" ref="J2:T2" si="2">$G$2*J1</f>
        <v>604</v>
      </c>
      <c r="K2" s="59">
        <f t="shared" si="2"/>
        <v>906</v>
      </c>
      <c r="L2" s="59">
        <f t="shared" si="2"/>
        <v>1208</v>
      </c>
      <c r="M2" s="59">
        <f t="shared" si="2"/>
        <v>1510</v>
      </c>
      <c r="N2" s="59">
        <f t="shared" si="2"/>
        <v>1812</v>
      </c>
      <c r="O2" s="59">
        <f t="shared" si="2"/>
        <v>2114</v>
      </c>
      <c r="P2" s="59">
        <f t="shared" si="2"/>
        <v>2416</v>
      </c>
      <c r="Q2" s="59">
        <f t="shared" si="2"/>
        <v>2718</v>
      </c>
      <c r="R2" s="59">
        <f t="shared" si="2"/>
        <v>3020</v>
      </c>
      <c r="S2" s="59">
        <f t="shared" si="2"/>
        <v>3322</v>
      </c>
      <c r="T2" s="59">
        <f t="shared" si="2"/>
        <v>3624</v>
      </c>
    </row>
    <row r="3" spans="1:20" ht="15">
      <c r="A3" s="65" t="s">
        <v>6</v>
      </c>
      <c r="B3" s="65" t="s">
        <v>1</v>
      </c>
      <c r="C3" s="65" t="s">
        <v>37</v>
      </c>
      <c r="D3" s="31">
        <v>2750</v>
      </c>
      <c r="E3" s="32">
        <f t="shared" si="0"/>
        <v>86</v>
      </c>
      <c r="F3" s="32">
        <f>F2</f>
        <v>9650</v>
      </c>
      <c r="G3" s="32">
        <f t="shared" si="1"/>
        <v>302</v>
      </c>
      <c r="H3" s="53" t="s">
        <v>44</v>
      </c>
      <c r="I3" s="53" t="s">
        <v>44</v>
      </c>
      <c r="J3" s="53" t="s">
        <v>44</v>
      </c>
      <c r="K3" s="53" t="s">
        <v>44</v>
      </c>
      <c r="L3" s="53" t="s">
        <v>44</v>
      </c>
      <c r="M3" s="53" t="s">
        <v>44</v>
      </c>
      <c r="N3" s="53" t="s">
        <v>44</v>
      </c>
      <c r="O3" s="53" t="s">
        <v>44</v>
      </c>
      <c r="P3" s="53" t="s">
        <v>44</v>
      </c>
      <c r="Q3" s="53" t="s">
        <v>44</v>
      </c>
      <c r="R3" s="53" t="s">
        <v>44</v>
      </c>
      <c r="S3" s="53" t="s">
        <v>44</v>
      </c>
      <c r="T3" s="53" t="s">
        <v>44</v>
      </c>
    </row>
    <row r="4" spans="1:20" ht="15">
      <c r="A4" s="65" t="s">
        <v>6</v>
      </c>
      <c r="B4" s="65" t="s">
        <v>2</v>
      </c>
      <c r="C4" s="65" t="s">
        <v>36</v>
      </c>
      <c r="D4" s="33">
        <f>D2</f>
        <v>6900</v>
      </c>
      <c r="E4" s="32">
        <f t="shared" si="0"/>
        <v>216</v>
      </c>
      <c r="F4" s="32">
        <f>D4+D5</f>
        <v>9650</v>
      </c>
      <c r="G4" s="32">
        <f t="shared" si="1"/>
        <v>302</v>
      </c>
      <c r="H4" s="53" t="s">
        <v>44</v>
      </c>
      <c r="I4" s="53" t="s">
        <v>44</v>
      </c>
      <c r="J4" s="53" t="s">
        <v>44</v>
      </c>
      <c r="K4" s="53" t="s">
        <v>44</v>
      </c>
      <c r="L4" s="53" t="s">
        <v>44</v>
      </c>
      <c r="M4" s="53" t="s">
        <v>44</v>
      </c>
      <c r="N4" s="53" t="s">
        <v>44</v>
      </c>
      <c r="O4" s="53" t="s">
        <v>44</v>
      </c>
      <c r="P4" s="53" t="s">
        <v>44</v>
      </c>
      <c r="Q4" s="53" t="s">
        <v>44</v>
      </c>
      <c r="R4" s="53" t="s">
        <v>44</v>
      </c>
      <c r="S4" s="53" t="s">
        <v>44</v>
      </c>
      <c r="T4" s="53" t="s">
        <v>44</v>
      </c>
    </row>
    <row r="5" spans="1:20" ht="15">
      <c r="A5" s="65" t="s">
        <v>6</v>
      </c>
      <c r="B5" s="65" t="s">
        <v>2</v>
      </c>
      <c r="C5" s="65" t="s">
        <v>37</v>
      </c>
      <c r="D5" s="33">
        <f>D3</f>
        <v>2750</v>
      </c>
      <c r="E5" s="32">
        <f t="shared" si="0"/>
        <v>86</v>
      </c>
      <c r="F5" s="32">
        <f>F4</f>
        <v>9650</v>
      </c>
      <c r="G5" s="32">
        <f t="shared" si="1"/>
        <v>302</v>
      </c>
      <c r="H5" s="53" t="s">
        <v>44</v>
      </c>
      <c r="I5" s="53" t="s">
        <v>44</v>
      </c>
      <c r="J5" s="53" t="s">
        <v>44</v>
      </c>
      <c r="K5" s="53" t="s">
        <v>44</v>
      </c>
      <c r="L5" s="53" t="s">
        <v>44</v>
      </c>
      <c r="M5" s="53" t="s">
        <v>44</v>
      </c>
      <c r="N5" s="53" t="s">
        <v>44</v>
      </c>
      <c r="O5" s="53" t="s">
        <v>44</v>
      </c>
      <c r="P5" s="53" t="s">
        <v>44</v>
      </c>
      <c r="Q5" s="53" t="s">
        <v>44</v>
      </c>
      <c r="R5" s="53" t="s">
        <v>44</v>
      </c>
      <c r="S5" s="53" t="s">
        <v>44</v>
      </c>
      <c r="T5" s="53" t="s">
        <v>44</v>
      </c>
    </row>
    <row r="6" spans="1:20" ht="15">
      <c r="A6" s="65" t="s">
        <v>42</v>
      </c>
      <c r="B6" s="65" t="s">
        <v>1</v>
      </c>
      <c r="C6" s="65" t="s">
        <v>0</v>
      </c>
      <c r="D6" s="31">
        <v>1050</v>
      </c>
      <c r="E6" s="32">
        <f t="shared" si="0"/>
        <v>33</v>
      </c>
      <c r="F6" s="34" t="s">
        <v>44</v>
      </c>
      <c r="G6" s="34" t="s">
        <v>44</v>
      </c>
      <c r="H6" s="53" t="s">
        <v>44</v>
      </c>
      <c r="I6" s="59">
        <f>$E$6*I1</f>
        <v>33</v>
      </c>
      <c r="J6" s="59">
        <f t="shared" ref="J6:T6" si="3">$E$6*J1</f>
        <v>66</v>
      </c>
      <c r="K6" s="59">
        <f t="shared" si="3"/>
        <v>99</v>
      </c>
      <c r="L6" s="59">
        <f t="shared" si="3"/>
        <v>132</v>
      </c>
      <c r="M6" s="59">
        <f t="shared" si="3"/>
        <v>165</v>
      </c>
      <c r="N6" s="59">
        <f t="shared" si="3"/>
        <v>198</v>
      </c>
      <c r="O6" s="59">
        <f t="shared" si="3"/>
        <v>231</v>
      </c>
      <c r="P6" s="59">
        <f t="shared" si="3"/>
        <v>264</v>
      </c>
      <c r="Q6" s="59">
        <f t="shared" si="3"/>
        <v>297</v>
      </c>
      <c r="R6" s="59">
        <f t="shared" si="3"/>
        <v>330</v>
      </c>
      <c r="S6" s="59">
        <f t="shared" si="3"/>
        <v>363</v>
      </c>
      <c r="T6" s="59">
        <f t="shared" si="3"/>
        <v>396</v>
      </c>
    </row>
    <row r="7" spans="1:20" ht="15">
      <c r="A7" s="65" t="s">
        <v>42</v>
      </c>
      <c r="B7" s="65" t="s">
        <v>2</v>
      </c>
      <c r="C7" s="65" t="s">
        <v>0</v>
      </c>
      <c r="D7" s="31">
        <v>1550</v>
      </c>
      <c r="E7" s="32">
        <f t="shared" si="0"/>
        <v>48</v>
      </c>
      <c r="F7" s="34" t="s">
        <v>44</v>
      </c>
      <c r="G7" s="34" t="s">
        <v>44</v>
      </c>
      <c r="H7" s="53" t="s">
        <v>44</v>
      </c>
      <c r="I7" s="59">
        <f>$E$7*I1</f>
        <v>48</v>
      </c>
      <c r="J7" s="59">
        <f t="shared" ref="J7:T7" si="4">$E$7*J1</f>
        <v>96</v>
      </c>
      <c r="K7" s="59">
        <f t="shared" si="4"/>
        <v>144</v>
      </c>
      <c r="L7" s="59">
        <f t="shared" si="4"/>
        <v>192</v>
      </c>
      <c r="M7" s="59">
        <f t="shared" si="4"/>
        <v>240</v>
      </c>
      <c r="N7" s="59">
        <f t="shared" si="4"/>
        <v>288</v>
      </c>
      <c r="O7" s="59">
        <f t="shared" si="4"/>
        <v>336</v>
      </c>
      <c r="P7" s="59">
        <f t="shared" si="4"/>
        <v>384</v>
      </c>
      <c r="Q7" s="59">
        <f t="shared" si="4"/>
        <v>432</v>
      </c>
      <c r="R7" s="59">
        <f t="shared" si="4"/>
        <v>480</v>
      </c>
      <c r="S7" s="59">
        <f t="shared" si="4"/>
        <v>528</v>
      </c>
      <c r="T7" s="59">
        <f t="shared" si="4"/>
        <v>576</v>
      </c>
    </row>
    <row r="8" spans="1:20" ht="15">
      <c r="A8" s="65" t="s">
        <v>42</v>
      </c>
      <c r="B8" s="65" t="s">
        <v>42</v>
      </c>
      <c r="C8" s="65" t="s">
        <v>3</v>
      </c>
      <c r="D8" s="31">
        <v>1700</v>
      </c>
      <c r="E8" s="32">
        <f t="shared" si="0"/>
        <v>53</v>
      </c>
      <c r="F8" s="34" t="s">
        <v>44</v>
      </c>
      <c r="G8" s="34" t="s">
        <v>44</v>
      </c>
      <c r="H8" s="53" t="s">
        <v>44</v>
      </c>
      <c r="I8" s="59">
        <f>$E$8*I1</f>
        <v>53</v>
      </c>
      <c r="J8" s="59">
        <f t="shared" ref="J8:T8" si="5">$E$8*J1</f>
        <v>106</v>
      </c>
      <c r="K8" s="59">
        <f t="shared" si="5"/>
        <v>159</v>
      </c>
      <c r="L8" s="59">
        <f t="shared" si="5"/>
        <v>212</v>
      </c>
      <c r="M8" s="59">
        <f t="shared" si="5"/>
        <v>265</v>
      </c>
      <c r="N8" s="59">
        <f t="shared" si="5"/>
        <v>318</v>
      </c>
      <c r="O8" s="59">
        <f t="shared" si="5"/>
        <v>371</v>
      </c>
      <c r="P8" s="59">
        <f t="shared" si="5"/>
        <v>424</v>
      </c>
      <c r="Q8" s="59">
        <f t="shared" si="5"/>
        <v>477</v>
      </c>
      <c r="R8" s="59">
        <f t="shared" si="5"/>
        <v>530</v>
      </c>
      <c r="S8" s="59">
        <f t="shared" si="5"/>
        <v>583</v>
      </c>
      <c r="T8" s="59">
        <f t="shared" si="5"/>
        <v>636</v>
      </c>
    </row>
  </sheetData>
  <pageMargins left="0.7" right="0.7" top="0.75" bottom="0.75" header="0.3" footer="0.3"/>
  <ignoredErrors>
    <ignoredError sqref="F2: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30D0-949F-4E0C-A15C-9C8743FB7CE7}">
  <sheetPr>
    <tabColor theme="1"/>
  </sheetPr>
  <dimension ref="A1:N14"/>
  <sheetViews>
    <sheetView workbookViewId="0">
      <selection activeCell="G22" sqref="A18:G22"/>
    </sheetView>
  </sheetViews>
  <sheetFormatPr defaultRowHeight="14.25"/>
  <cols>
    <col min="1" max="1" width="21.5703125" style="15" customWidth="1"/>
    <col min="2" max="2" width="36.28515625" style="15" bestFit="1" customWidth="1"/>
    <col min="3" max="3" width="11.85546875" style="15" bestFit="1" customWidth="1"/>
    <col min="4" max="4" width="28" style="15" customWidth="1"/>
    <col min="5" max="5" width="20.28515625" style="15" customWidth="1"/>
    <col min="6" max="6" width="14" style="15" customWidth="1"/>
    <col min="7" max="7" width="47.28515625" style="15" customWidth="1"/>
    <col min="8" max="8" width="9.85546875" style="15" bestFit="1" customWidth="1"/>
    <col min="9" max="9" width="9.140625" style="15"/>
    <col min="10" max="10" width="30.140625" style="15" customWidth="1"/>
    <col min="11" max="11" width="9.85546875" style="15" bestFit="1" customWidth="1"/>
    <col min="12" max="12" width="9.140625" style="15"/>
    <col min="13" max="13" width="35.42578125" style="15" customWidth="1"/>
    <col min="14" max="16384" width="9.140625" style="15"/>
  </cols>
  <sheetData>
    <row r="1" spans="1:14" ht="60">
      <c r="A1" s="16" t="s">
        <v>61</v>
      </c>
      <c r="B1" s="16" t="s">
        <v>62</v>
      </c>
      <c r="C1" s="16" t="s">
        <v>63</v>
      </c>
      <c r="D1" s="18" t="s">
        <v>50</v>
      </c>
      <c r="E1" s="18" t="s">
        <v>51</v>
      </c>
      <c r="F1" s="18" t="s">
        <v>48</v>
      </c>
    </row>
    <row r="2" spans="1:14">
      <c r="A2" s="15" t="s">
        <v>32</v>
      </c>
      <c r="B2" s="15" t="str">
        <f>'Summer Calculator'!B3</f>
        <v>Choose Residency</v>
      </c>
      <c r="C2" s="43">
        <f>IF(B2="Resident","R",IF(B2="Non-Resident","NR",0))</f>
        <v>0</v>
      </c>
    </row>
    <row r="3" spans="1:14">
      <c r="A3" s="15" t="s">
        <v>24</v>
      </c>
      <c r="B3" s="15" t="str">
        <f>'Summer Calculator'!B5</f>
        <v>Choose Level</v>
      </c>
      <c r="C3" s="43">
        <f>IF(B3="Undergraduate","UG",IF(B3="Graduate/Professional","GR",0))</f>
        <v>0</v>
      </c>
    </row>
    <row r="4" spans="1:14">
      <c r="A4" s="15" t="s">
        <v>45</v>
      </c>
      <c r="B4" s="15" t="str">
        <f>'Summer Calculator'!B7</f>
        <v>Choose Level and College (Program)</v>
      </c>
      <c r="C4" s="43" t="s">
        <v>44</v>
      </c>
      <c r="D4" s="15" t="str">
        <f>VLOOKUP(B4,Tuition!A1:I307,5,FALSE)</f>
        <v>Resident Tuition, Fees, and College Tuition Per Credit Hour</v>
      </c>
      <c r="E4" s="15" t="str">
        <f>VLOOKUP(B4,Tuition!A1:J307,6,FALSE)</f>
        <v>Non-Resident Tuition, Fees, and College Tuition Per Credit Hour</v>
      </c>
      <c r="F4" s="15" t="str">
        <f>VLOOKUP(B4,Tuition!A1:K307,7,FALSE)</f>
        <v>Uncapped?</v>
      </c>
    </row>
    <row r="5" spans="1:14">
      <c r="A5" s="15" t="s">
        <v>67</v>
      </c>
      <c r="B5" s="15">
        <f>'Summer Calculator'!B9</f>
        <v>1</v>
      </c>
    </row>
    <row r="6" spans="1:14">
      <c r="A6" s="15" t="s">
        <v>68</v>
      </c>
      <c r="B6" s="15">
        <f>'Summer Calculator'!B11</f>
        <v>1</v>
      </c>
    </row>
    <row r="7" spans="1:14" ht="28.5">
      <c r="A7" s="44" t="s">
        <v>69</v>
      </c>
      <c r="B7" s="15" t="str">
        <f>IF(C3="UG",12,IF(C3="GR",9,"#VALUE"))</f>
        <v>#VALUE</v>
      </c>
    </row>
    <row r="9" spans="1:14" ht="15">
      <c r="K9" s="60" t="s">
        <v>84</v>
      </c>
    </row>
    <row r="10" spans="1:14" ht="28.5">
      <c r="A10" s="45" t="s">
        <v>64</v>
      </c>
      <c r="B10" s="62" t="str">
        <f>IF(C2="R",D4,IF(C2="NR",E4,"#VALUE"))</f>
        <v>#VALUE</v>
      </c>
      <c r="C10" s="58"/>
      <c r="D10" s="45" t="s">
        <v>4</v>
      </c>
      <c r="E10" s="61">
        <f>IF(AND(C3="UG",B5&gt;=12),475,(IF(AND(C3="UG",B5&gt;=9),356,(IF(AND(C3="UG",B5&gt;=6),238,(IF(AND(C3="UG",B5&lt;=5),119,0)))))))</f>
        <v>0</v>
      </c>
      <c r="F10" s="58"/>
      <c r="G10" s="58" t="s">
        <v>74</v>
      </c>
      <c r="H10" s="61" t="str">
        <f>IF(C3="UG",Other!#REF!,IF(C3="GR",Other!G5,"#VALUE"))</f>
        <v>#VALUE</v>
      </c>
      <c r="I10" s="58"/>
      <c r="J10" s="45" t="s">
        <v>77</v>
      </c>
      <c r="K10" s="62">
        <f>IF(B5&lt;6,0,IF(AND(B5&gt;=6,B6&lt;12),Other!E8*B6,IF(AND(B5&gt;=6,B6&gt;=12),Other!E8*12)))</f>
        <v>0</v>
      </c>
      <c r="L10" s="58"/>
      <c r="M10" s="45" t="s">
        <v>81</v>
      </c>
      <c r="N10" s="58">
        <f>IF(B6=0,"#VALUE",IF(B6&lt;12,Other!E6*B6,IF(B6&gt;=12,Other!E6*12,"#VALUE")))</f>
        <v>33</v>
      </c>
    </row>
    <row r="11" spans="1:14" ht="15">
      <c r="A11" s="45" t="s">
        <v>65</v>
      </c>
      <c r="B11" s="62">
        <f>IF(B5&lt;B7,B5,IF(B5&gt;=B7,B7,"#VALUE"))</f>
        <v>1</v>
      </c>
      <c r="C11" s="58"/>
      <c r="D11" s="45" t="s">
        <v>5</v>
      </c>
      <c r="E11" s="61">
        <f>IF(AND(C3="GR",B5&gt;=6),475,(IF(AND(C3="GR",B5&gt;=4),356,(IF(AND(C3="GR",B5=3),238,(IF(AND(C3="GR",B5&lt;=2),119,0)))))))</f>
        <v>0</v>
      </c>
      <c r="F11" s="58"/>
      <c r="G11" s="60" t="s">
        <v>76</v>
      </c>
      <c r="H11" s="61" t="e">
        <f>IF(B6=0,"#VALUE",IF(B6&lt;12,B6*H10,IF(B6&gt;=12,12*H10,"#VALUE")))</f>
        <v>#VALUE!</v>
      </c>
      <c r="I11" s="58"/>
      <c r="J11" s="45" t="s">
        <v>78</v>
      </c>
      <c r="K11" s="62">
        <f>IF(B5&lt;3,0,IF(AND(B5&gt;=3,B6&lt;12),Other!E8*B6,IF(AND(B5&gt;=3,B6&gt;=12),Other!E8*12)))</f>
        <v>0</v>
      </c>
      <c r="L11" s="58"/>
      <c r="M11" s="45" t="s">
        <v>82</v>
      </c>
      <c r="N11" s="58">
        <f>IF(B6=0,"#VALUE",IF(B6&lt;12,Other!E7*B6,IF(B6&gt;=12,Other!E7*12,"#VALUE")))</f>
        <v>48</v>
      </c>
    </row>
    <row r="12" spans="1:14" ht="15">
      <c r="A12" s="45" t="s">
        <v>66</v>
      </c>
      <c r="B12" s="62">
        <f>B5</f>
        <v>1</v>
      </c>
      <c r="C12" s="58"/>
      <c r="D12" s="46" t="s">
        <v>80</v>
      </c>
      <c r="E12" s="61" t="str">
        <f>IF(C3="UG",E10,IF(C3="GR",E11,"#VALUE"))</f>
        <v>#VALUE</v>
      </c>
      <c r="F12" s="58"/>
      <c r="G12" s="58"/>
      <c r="H12" s="58"/>
      <c r="I12" s="58"/>
      <c r="J12" s="46" t="s">
        <v>79</v>
      </c>
      <c r="K12" s="61" t="str">
        <f>IF(C3="UG",K10,IF(C3="GR",K11,"#VALUE"))</f>
        <v>#VALUE</v>
      </c>
      <c r="L12" s="58"/>
      <c r="M12" s="46" t="s">
        <v>83</v>
      </c>
      <c r="N12" s="58" t="str">
        <f>IF(C2="R",N10,IF(C2="NR",N11,"#VALUE"))</f>
        <v>#VALUE</v>
      </c>
    </row>
    <row r="13" spans="1:14">
      <c r="A13" s="45" t="s">
        <v>70</v>
      </c>
      <c r="B13" s="62" t="str">
        <f>IF(F4="Y",B12,IF(F4="N",B11,"#VALUE"))</f>
        <v>#VALUE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4" ht="15">
      <c r="A14" s="46" t="s">
        <v>71</v>
      </c>
      <c r="B14" s="62" t="e">
        <f>B13*B10</f>
        <v>#VALUE!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797B-E89E-468B-9AE2-DA6AF1349DF7}">
  <sheetPr>
    <tabColor theme="1"/>
  </sheetPr>
  <dimension ref="A1:B3"/>
  <sheetViews>
    <sheetView workbookViewId="0">
      <selection activeCell="B3" sqref="B3"/>
    </sheetView>
  </sheetViews>
  <sheetFormatPr defaultRowHeight="12.75"/>
  <cols>
    <col min="1" max="1" width="17.85546875" style="2" bestFit="1" customWidth="1"/>
    <col min="2" max="2" width="25.85546875" style="2" customWidth="1"/>
    <col min="3" max="16384" width="9.140625" style="2"/>
  </cols>
  <sheetData>
    <row r="1" spans="1:2" s="42" customFormat="1">
      <c r="A1" s="42" t="s">
        <v>54</v>
      </c>
      <c r="B1" s="42" t="s">
        <v>58</v>
      </c>
    </row>
    <row r="2" spans="1:2">
      <c r="A2" s="2" t="s">
        <v>1</v>
      </c>
      <c r="B2" s="2" t="s">
        <v>57</v>
      </c>
    </row>
    <row r="3" spans="1:2">
      <c r="A3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Summer Calculator</vt:lpstr>
      <vt:lpstr>Tuition</vt:lpstr>
      <vt:lpstr>TF</vt:lpstr>
      <vt:lpstr>Books</vt:lpstr>
      <vt:lpstr>Other</vt:lpstr>
      <vt:lpstr>Calcs</vt:lpstr>
      <vt:lpstr>Defined Names</vt:lpstr>
      <vt:lpstr>Level</vt:lpstr>
      <vt:lpstr>Major</vt:lpstr>
      <vt:lpstr>Program</vt:lpstr>
      <vt:lpstr>Residency</vt:lpstr>
      <vt:lpstr>Tuition_Cost_per_Credit_Hour</vt:lpstr>
      <vt:lpstr>UG___University_College1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Evie</dc:creator>
  <cp:lastModifiedBy>Nicole Solomon</cp:lastModifiedBy>
  <cp:lastPrinted>2015-04-02T12:05:05Z</cp:lastPrinted>
  <dcterms:created xsi:type="dcterms:W3CDTF">2007-01-27T22:30:57Z</dcterms:created>
  <dcterms:modified xsi:type="dcterms:W3CDTF">2022-02-09T19:52:36Z</dcterms:modified>
</cp:coreProperties>
</file>