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FinAid\Common\Outreach Unit\Website\Files on the Website\Summer\"/>
    </mc:Choice>
  </mc:AlternateContent>
  <xr:revisionPtr revIDLastSave="0" documentId="13_ncr:1_{B2DE5A39-C3C4-44CE-90C6-88A44BE9283C}" xr6:coauthVersionLast="47" xr6:coauthVersionMax="47" xr10:uidLastSave="{00000000-0000-0000-0000-000000000000}"/>
  <bookViews>
    <workbookView xWindow="28680" yWindow="-120" windowWidth="29040" windowHeight="15720" tabRatio="810" xr2:uid="{00000000-000D-0000-FFFF-FFFF00000000}"/>
  </bookViews>
  <sheets>
    <sheet name="Summer Calculator" sheetId="9" r:id="rId1"/>
    <sheet name="Tuition" sheetId="7" state="hidden" r:id="rId2"/>
    <sheet name="Books" sheetId="29" state="hidden" r:id="rId3"/>
    <sheet name="Other" sheetId="27" state="hidden" r:id="rId4"/>
    <sheet name="Calcs" sheetId="30" state="hidden" r:id="rId5"/>
    <sheet name="Defined Names" sheetId="31" state="hidden" r:id="rId6"/>
  </sheets>
  <definedNames>
    <definedName name="_xlnm._FilterDatabase" localSheetId="1" hidden="1">Tuition!$A$1:$L$15</definedName>
    <definedName name="A__Summer_Award">#REF!</definedName>
    <definedName name="College">#REF!</definedName>
    <definedName name="_xlnm.Criteria">#REF!</definedName>
    <definedName name="_xlnm.Database">#REF!</definedName>
    <definedName name="Degree">#REF!</definedName>
    <definedName name="EFCShift">#REF!</definedName>
    <definedName name="Enrollment">#REF!</definedName>
    <definedName name="F__No_FAFSA">#REF!</definedName>
    <definedName name="H__Summer_HSC_Applied_Main">#REF!</definedName>
    <definedName name="Housing">#REF!</definedName>
    <definedName name="L__Alt_Loan_Only">#REF!</definedName>
    <definedName name="Level">'Defined Names'!$B$1:$B$3</definedName>
    <definedName name="Major">Tuition!#REF!</definedName>
    <definedName name="maximum">#REF!</definedName>
    <definedName name="Min">#REF!</definedName>
    <definedName name="On_Campus">#REF!</definedName>
    <definedName name="pp">#REF!</definedName>
    <definedName name="Program">Tuition!$A$1:$A$251</definedName>
    <definedName name="q">#REF!</definedName>
    <definedName name="Residency">'Defined Names'!$A$1:$A$3</definedName>
    <definedName name="SLOP">#REF!</definedName>
    <definedName name="Summer_Letters">#REF!</definedName>
    <definedName name="Trigger">#REF!</definedName>
    <definedName name="Tuition_Cost_per_Credit_Hour">Tuition!#REF!</definedName>
    <definedName name="TuitionRate">Tuition!#REF!</definedName>
    <definedName name="U__Revised_Summer">#REF!</definedName>
    <definedName name="UG___University_College1">Tuition!#REF!</definedName>
    <definedName name="X__Not_Registered">#REF!</definedName>
    <definedName name="Y__Summer_AP">#REF!</definedName>
    <definedName name="YI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9" i="7" l="1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K2" i="7" l="1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AF2" i="7"/>
  <c r="AH2" i="7"/>
  <c r="AI2" i="7"/>
  <c r="AJ2" i="7"/>
  <c r="AK2" i="7"/>
  <c r="AL2" i="7"/>
  <c r="AM2" i="7"/>
  <c r="AN2" i="7"/>
  <c r="AO2" i="7"/>
  <c r="AP2" i="7"/>
  <c r="AQ2" i="7"/>
  <c r="AR2" i="7"/>
  <c r="AS2" i="7"/>
  <c r="AT2" i="7"/>
  <c r="AU2" i="7"/>
  <c r="AV2" i="7"/>
  <c r="AW2" i="7"/>
  <c r="AX2" i="7"/>
  <c r="AY2" i="7"/>
  <c r="AZ2" i="7"/>
  <c r="BA2" i="7"/>
  <c r="BB2" i="7"/>
  <c r="BC2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H3" i="7"/>
  <c r="AI3" i="7"/>
  <c r="AJ3" i="7"/>
  <c r="AK3" i="7"/>
  <c r="AL3" i="7"/>
  <c r="AM3" i="7"/>
  <c r="AN3" i="7"/>
  <c r="AO3" i="7"/>
  <c r="AP3" i="7"/>
  <c r="AQ3" i="7"/>
  <c r="AR3" i="7"/>
  <c r="AS3" i="7"/>
  <c r="AT3" i="7"/>
  <c r="AU3" i="7"/>
  <c r="AV3" i="7"/>
  <c r="AW3" i="7"/>
  <c r="AX3" i="7"/>
  <c r="AY3" i="7"/>
  <c r="AZ3" i="7"/>
  <c r="BA3" i="7"/>
  <c r="BB3" i="7"/>
  <c r="BC3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D17" i="27"/>
  <c r="D16" i="27"/>
  <c r="D14" i="27"/>
  <c r="D13" i="27"/>
  <c r="D12" i="27"/>
  <c r="BC6" i="7" l="1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AI5" i="7"/>
  <c r="AH6" i="7"/>
  <c r="AH5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6" i="7"/>
  <c r="K5" i="7"/>
  <c r="BC11" i="7" l="1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C15" i="7"/>
  <c r="AF13" i="7"/>
  <c r="U12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S13" i="7" l="1"/>
  <c r="N15" i="7"/>
  <c r="P15" i="7"/>
  <c r="AD15" i="7"/>
  <c r="K12" i="7"/>
  <c r="AF15" i="7"/>
  <c r="K13" i="7"/>
  <c r="L12" i="7"/>
  <c r="V12" i="7"/>
  <c r="K15" i="7"/>
  <c r="W12" i="7"/>
  <c r="X12" i="7"/>
  <c r="AA12" i="7"/>
  <c r="Q13" i="7"/>
  <c r="R13" i="7"/>
  <c r="O15" i="7"/>
  <c r="AE15" i="7"/>
  <c r="Y12" i="7"/>
  <c r="T13" i="7"/>
  <c r="Q15" i="7"/>
  <c r="Z12" i="7"/>
  <c r="U13" i="7"/>
  <c r="R15" i="7"/>
  <c r="V13" i="7"/>
  <c r="S15" i="7"/>
  <c r="AB12" i="7"/>
  <c r="W13" i="7"/>
  <c r="T15" i="7"/>
  <c r="M12" i="7"/>
  <c r="AC12" i="7"/>
  <c r="X13" i="7"/>
  <c r="U15" i="7"/>
  <c r="N12" i="7"/>
  <c r="AD12" i="7"/>
  <c r="Y13" i="7"/>
  <c r="V15" i="7"/>
  <c r="O12" i="7"/>
  <c r="AE12" i="7"/>
  <c r="Z13" i="7"/>
  <c r="W15" i="7"/>
  <c r="P12" i="7"/>
  <c r="AF12" i="7"/>
  <c r="AA13" i="7"/>
  <c r="X15" i="7"/>
  <c r="Q12" i="7"/>
  <c r="L13" i="7"/>
  <c r="AB13" i="7"/>
  <c r="Y15" i="7"/>
  <c r="R12" i="7"/>
  <c r="M13" i="7"/>
  <c r="AC13" i="7"/>
  <c r="Z15" i="7"/>
  <c r="S12" i="7"/>
  <c r="N13" i="7"/>
  <c r="AD13" i="7"/>
  <c r="AA15" i="7"/>
  <c r="T12" i="7"/>
  <c r="O13" i="7"/>
  <c r="AE13" i="7"/>
  <c r="L15" i="7"/>
  <c r="AB15" i="7"/>
  <c r="P13" i="7"/>
  <c r="M15" i="7"/>
  <c r="B6" i="30" l="1"/>
  <c r="B5" i="30"/>
  <c r="B4" i="30"/>
  <c r="F4" i="30" s="1"/>
  <c r="B3" i="30"/>
  <c r="C3" i="30" s="1"/>
  <c r="B2" i="30"/>
  <c r="C2" i="30" s="1"/>
  <c r="K11" i="30" l="1"/>
  <c r="K12" i="30" s="1"/>
  <c r="K10" i="30"/>
  <c r="E11" i="30"/>
  <c r="B12" i="30"/>
  <c r="B7" i="30"/>
  <c r="B11" i="30" s="1"/>
  <c r="B13" i="30" s="1"/>
  <c r="E10" i="30"/>
  <c r="D4" i="30"/>
  <c r="E4" i="30"/>
  <c r="N12" i="30" l="1"/>
  <c r="B21" i="9" s="1"/>
  <c r="B22" i="9"/>
  <c r="E12" i="30"/>
  <c r="B19" i="9" s="1"/>
  <c r="B10" i="30"/>
  <c r="B14" i="30" s="1"/>
  <c r="B18" i="9" s="1"/>
  <c r="B23" i="9" l="1"/>
  <c r="E8" i="27" l="1"/>
  <c r="E7" i="27"/>
  <c r="E6" i="27"/>
  <c r="D3" i="29"/>
  <c r="H3" i="29" s="1"/>
  <c r="E3" i="27"/>
  <c r="E2" i="27"/>
  <c r="D5" i="27"/>
  <c r="E5" i="27" s="1"/>
  <c r="D4" i="27"/>
  <c r="E4" i="27" s="1"/>
  <c r="F2" i="27"/>
  <c r="F3" i="27" s="1"/>
  <c r="G3" i="27" s="1"/>
  <c r="T6" i="27" l="1"/>
  <c r="S6" i="27"/>
  <c r="Q6" i="27"/>
  <c r="P6" i="27"/>
  <c r="J6" i="27"/>
  <c r="R6" i="27"/>
  <c r="O6" i="27"/>
  <c r="M6" i="27"/>
  <c r="L6" i="27"/>
  <c r="N6" i="27"/>
  <c r="I6" i="27"/>
  <c r="K6" i="27"/>
  <c r="N10" i="30"/>
  <c r="I7" i="27"/>
  <c r="M7" i="27"/>
  <c r="L7" i="27"/>
  <c r="T7" i="27"/>
  <c r="O7" i="27"/>
  <c r="S7" i="27"/>
  <c r="K7" i="27"/>
  <c r="R7" i="27"/>
  <c r="P7" i="27"/>
  <c r="J7" i="27"/>
  <c r="Q7" i="27"/>
  <c r="N7" i="27"/>
  <c r="N11" i="30"/>
  <c r="M8" i="27"/>
  <c r="L8" i="27"/>
  <c r="O8" i="27"/>
  <c r="K8" i="27"/>
  <c r="J8" i="27"/>
  <c r="I8" i="27"/>
  <c r="P8" i="27"/>
  <c r="N8" i="27"/>
  <c r="T8" i="27"/>
  <c r="S8" i="27"/>
  <c r="R8" i="27"/>
  <c r="Q8" i="27"/>
  <c r="E3" i="29"/>
  <c r="G3" i="29"/>
  <c r="F3" i="29"/>
  <c r="G2" i="27"/>
  <c r="H10" i="30" s="1"/>
  <c r="H11" i="30" s="1"/>
  <c r="B20" i="9" s="1"/>
  <c r="F4" i="27"/>
  <c r="G4" i="27" s="1"/>
  <c r="R2" i="27" l="1"/>
  <c r="Q2" i="27"/>
  <c r="P2" i="27"/>
  <c r="O2" i="27"/>
  <c r="N2" i="27"/>
  <c r="M2" i="27"/>
  <c r="K2" i="27"/>
  <c r="J2" i="27"/>
  <c r="I2" i="27"/>
  <c r="T2" i="27"/>
  <c r="S2" i="27"/>
  <c r="L2" i="27"/>
  <c r="AX12" i="7"/>
  <c r="AW12" i="7"/>
  <c r="AJ12" i="7"/>
  <c r="AI12" i="7"/>
  <c r="AV12" i="7"/>
  <c r="AU12" i="7"/>
  <c r="AH12" i="7"/>
  <c r="AT12" i="7"/>
  <c r="AS12" i="7"/>
  <c r="AZ12" i="7"/>
  <c r="AR12" i="7"/>
  <c r="AQ12" i="7"/>
  <c r="AP12" i="7"/>
  <c r="AO12" i="7"/>
  <c r="AY12" i="7"/>
  <c r="AN12" i="7"/>
  <c r="BC12" i="7"/>
  <c r="AM12" i="7"/>
  <c r="BB12" i="7"/>
  <c r="AL12" i="7"/>
  <c r="BA12" i="7"/>
  <c r="AK12" i="7"/>
  <c r="AS13" i="7"/>
  <c r="AR13" i="7"/>
  <c r="AQ13" i="7"/>
  <c r="AH13" i="7"/>
  <c r="AT13" i="7"/>
  <c r="AP13" i="7"/>
  <c r="AO13" i="7"/>
  <c r="AN13" i="7"/>
  <c r="BC13" i="7"/>
  <c r="AM13" i="7"/>
  <c r="BB13" i="7"/>
  <c r="AL13" i="7"/>
  <c r="BA13" i="7"/>
  <c r="AK13" i="7"/>
  <c r="AZ13" i="7"/>
  <c r="AJ13" i="7"/>
  <c r="AY13" i="7"/>
  <c r="AI13" i="7"/>
  <c r="AX13" i="7"/>
  <c r="AW13" i="7"/>
  <c r="AU13" i="7"/>
  <c r="AV13" i="7"/>
  <c r="BB15" i="7"/>
  <c r="AP15" i="7"/>
  <c r="AO15" i="7"/>
  <c r="AN15" i="7"/>
  <c r="AM15" i="7"/>
  <c r="BC15" i="7"/>
  <c r="AL15" i="7"/>
  <c r="BA15" i="7"/>
  <c r="AK15" i="7"/>
  <c r="AZ15" i="7"/>
  <c r="AJ15" i="7"/>
  <c r="AQ15" i="7"/>
  <c r="AY15" i="7"/>
  <c r="AI15" i="7"/>
  <c r="AX15" i="7"/>
  <c r="AR15" i="7"/>
  <c r="AW15" i="7"/>
  <c r="AV15" i="7"/>
  <c r="AU15" i="7"/>
  <c r="AH15" i="7"/>
  <c r="AT15" i="7"/>
  <c r="AS15" i="7"/>
  <c r="F5" i="27"/>
  <c r="G5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Solomon</author>
  </authors>
  <commentList>
    <comment ref="A6" authorId="0" shapeId="0" xr:uid="{2D2CCFE1-78A7-477F-8D69-E6CB0D92CF78}">
      <text>
        <r>
          <rPr>
            <b/>
            <sz val="9"/>
            <color indexed="81"/>
            <rFont val="Tahoma"/>
            <family val="2"/>
          </rPr>
          <t>Nicole Solomon:</t>
        </r>
        <r>
          <rPr>
            <sz val="9"/>
            <color indexed="81"/>
            <rFont val="Tahoma"/>
            <family val="2"/>
          </rPr>
          <t xml:space="preserve">
Weeks cap at 12 in calculations</t>
        </r>
      </text>
    </comment>
    <comment ref="J12" authorId="0" shapeId="0" xr:uid="{36C470AF-11FC-4FF3-AA19-5950B115C8AC}">
      <text>
        <r>
          <rPr>
            <b/>
            <sz val="9"/>
            <color indexed="81"/>
            <rFont val="Tahoma"/>
            <family val="2"/>
          </rPr>
          <t>Nicole Solomon:</t>
        </r>
        <r>
          <rPr>
            <sz val="9"/>
            <color indexed="81"/>
            <rFont val="Tahoma"/>
            <family val="2"/>
          </rPr>
          <t xml:space="preserve">
Personal expenses 0 if student is less than half-time</t>
        </r>
      </text>
    </comment>
  </commentList>
</comments>
</file>

<file path=xl/sharedStrings.xml><?xml version="1.0" encoding="utf-8"?>
<sst xmlns="http://schemas.openxmlformats.org/spreadsheetml/2006/main" count="266" uniqueCount="94">
  <si>
    <t>Transportation</t>
  </si>
  <si>
    <t>Resident</t>
  </si>
  <si>
    <t>Non-Resident</t>
  </si>
  <si>
    <t>Personal</t>
  </si>
  <si>
    <t>UG Books</t>
  </si>
  <si>
    <t>GR Books</t>
  </si>
  <si>
    <t>UG</t>
  </si>
  <si>
    <t>Updated?</t>
  </si>
  <si>
    <t>Y</t>
  </si>
  <si>
    <t>&gt;=12</t>
  </si>
  <si>
    <t>&gt;=9 but &lt;=11</t>
  </si>
  <si>
    <t>&gt;=6 but &lt;=8</t>
  </si>
  <si>
    <t>&lt;=5</t>
  </si>
  <si>
    <t>Online Service Fee</t>
  </si>
  <si>
    <t>&lt;-- choose from drop-down options</t>
  </si>
  <si>
    <t>&lt;-- enter number of credit hours</t>
  </si>
  <si>
    <t>Based on the Information You Provided, Your Estimated Summer Budget Is…</t>
  </si>
  <si>
    <r>
      <t xml:space="preserve">Estimated Tuition and Fees                                                </t>
    </r>
    <r>
      <rPr>
        <i/>
        <sz val="11"/>
        <rFont val="Arial"/>
        <family val="2"/>
      </rPr>
      <t>(value can change based on credit hours, residency, and level/college/major)</t>
    </r>
  </si>
  <si>
    <r>
      <t xml:space="preserve">Estimated Transportation                                                      </t>
    </r>
    <r>
      <rPr>
        <i/>
        <sz val="11"/>
        <rFont val="Arial"/>
        <family val="2"/>
      </rPr>
      <t>(value can change based on the weeks throughout the summer semester that you will be attending classes)</t>
    </r>
  </si>
  <si>
    <r>
      <t xml:space="preserve">Estimated Personal                                                              </t>
    </r>
    <r>
      <rPr>
        <i/>
        <sz val="11"/>
        <rFont val="Arial"/>
        <family val="2"/>
      </rPr>
      <t>(value can change based on both credit hours and weeks throughout the summer semester that you will be attending classes)</t>
    </r>
  </si>
  <si>
    <t>ESTIMATED TOTAL COST OF ATTENDANCE (for financial aid purposes; your estimated balance will be the estimated tuition and fees only unless living on-campus)</t>
  </si>
  <si>
    <t>&lt;-- enter number of weeks you will actually be attending classes</t>
  </si>
  <si>
    <t>Level</t>
  </si>
  <si>
    <t>Cost Element</t>
  </si>
  <si>
    <t>Undergraduate</t>
  </si>
  <si>
    <t>Annual Amount</t>
  </si>
  <si>
    <t>Semester Amount</t>
  </si>
  <si>
    <t>Residency</t>
  </si>
  <si>
    <t>Off-Campus Room</t>
  </si>
  <si>
    <t>Amount for 32 Weeks</t>
  </si>
  <si>
    <t>Per Week</t>
  </si>
  <si>
    <t>All</t>
  </si>
  <si>
    <t>Books and Supplies</t>
  </si>
  <si>
    <t>N/A</t>
  </si>
  <si>
    <t>Program</t>
  </si>
  <si>
    <t>Resident Per Credit Hour</t>
  </si>
  <si>
    <t>Non-Resident Per Credit Hour</t>
  </si>
  <si>
    <t>Uncapped?</t>
  </si>
  <si>
    <t>N</t>
  </si>
  <si>
    <t>Resident Tuition, Fees, and College Tuition Per Credit Hour</t>
  </si>
  <si>
    <t>Non-Resident Tuition, Fees, and College Tuition Per Credit Hour</t>
  </si>
  <si>
    <t>UG - Eberly College of Arts and Sciences online - Multidisciplinary Studies (uncapped)</t>
  </si>
  <si>
    <t>UG - Eberly College of Arts and Sciences online - Regents Bachelor of Arts (uncapped)</t>
  </si>
  <si>
    <t>UG - HSC Nursing online - RN to BSN (uncapped)</t>
  </si>
  <si>
    <t>UG - College of Business and Economics online - General Business (uncapped)</t>
  </si>
  <si>
    <t>Online Fee?</t>
  </si>
  <si>
    <t>Are you admitted as a WV Resident or Non-Resident of the State?</t>
  </si>
  <si>
    <t>Choose Residency</t>
  </si>
  <si>
    <t>Choose your level, college, and/or program of study</t>
  </si>
  <si>
    <t>Are you an undergraduate or graduate/professional student?</t>
  </si>
  <si>
    <t>Choose Level</t>
  </si>
  <si>
    <t>How many weeks will you actively be taking classes throughout summer?</t>
  </si>
  <si>
    <t>Choose Level and College (Program)</t>
  </si>
  <si>
    <t>Input</t>
  </si>
  <si>
    <t>Response</t>
  </si>
  <si>
    <t>Translated</t>
  </si>
  <si>
    <t>T&amp;F Calculation per Credit Hour</t>
  </si>
  <si>
    <t>Capped Hours</t>
  </si>
  <si>
    <t>Uncapped Hours</t>
  </si>
  <si>
    <t>Credit Hours</t>
  </si>
  <si>
    <t>Weeks</t>
  </si>
  <si>
    <t>Full-Time Hours for Level</t>
  </si>
  <si>
    <t>Hours for Calculation</t>
  </si>
  <si>
    <t>Tuition and Fees</t>
  </si>
  <si>
    <t>Resident Calculations in Next Cells (for testing)</t>
  </si>
  <si>
    <t>Non-Resident Calculations in Next Cells (for testing)</t>
  </si>
  <si>
    <t>Per Credit Hour R&amp;B based on UG/GR</t>
  </si>
  <si>
    <t>Calculations by week (for testing)</t>
  </si>
  <si>
    <t>Room and Board Based on Weeks</t>
  </si>
  <si>
    <t>UG Personal</t>
  </si>
  <si>
    <t>GR Personal</t>
  </si>
  <si>
    <t>Personal Based on Credits</t>
  </si>
  <si>
    <t>Books Based on Credits</t>
  </si>
  <si>
    <t>R Transportation</t>
  </si>
  <si>
    <t>NR Transportation</t>
  </si>
  <si>
    <t>Transportation Based on Weeks</t>
  </si>
  <si>
    <t>Credits</t>
  </si>
  <si>
    <t>UG - College of Business and Economics online - Hospitality and Tourism (uncapped)</t>
  </si>
  <si>
    <t>UG - College of Business and Economics online - Marketing (uncapped)</t>
  </si>
  <si>
    <t>Input Your Anticipated Summer Information Below for Morgantown Campus Undergraduate Online Programs</t>
  </si>
  <si>
    <t>Off-Campus Food</t>
  </si>
  <si>
    <t>UG - College of Applied Human Sciences online - Child Development and Family Studies BS and Certificates (uncapped)</t>
  </si>
  <si>
    <t>UG - College of Applied Human Sciences online - Early Childhood Special Education BS (uncapped)</t>
  </si>
  <si>
    <t>How many degree-pursuant credit hours will you be taking in summer?</t>
  </si>
  <si>
    <r>
      <t xml:space="preserve">Estimated Books, Course Materials, Supplies, and Equipment
</t>
    </r>
    <r>
      <rPr>
        <i/>
        <sz val="11"/>
        <rFont val="Arial"/>
        <family val="2"/>
      </rPr>
      <t>(value can change based on credit hours)</t>
    </r>
  </si>
  <si>
    <r>
      <t xml:space="preserve">Estimated Housing and Food                                                  </t>
    </r>
    <r>
      <rPr>
        <i/>
        <sz val="11"/>
        <rFont val="Arial"/>
        <family val="2"/>
      </rPr>
      <t>(value can change based on the weeks throughout the summer semester that you will be attending classes)</t>
    </r>
  </si>
  <si>
    <t>Housing and Food Combined: 32 Weeks</t>
  </si>
  <si>
    <t>Housing and Food Combined: Per Week</t>
  </si>
  <si>
    <t>UG - College of Applied Human Sciences online - Sport Leadership BA (uncapped)</t>
  </si>
  <si>
    <t>UG - Potomac State Online - Business &amp; Economics Business Administration (AA) (uncapped)</t>
  </si>
  <si>
    <t>UG - Potomac State Undeclared General Studies (AA Arts and Sciences) - Online (uncapped)</t>
  </si>
  <si>
    <t>UG - Potomac State Online - Business &amp; Economics Business Management (AA) (uncapped)</t>
  </si>
  <si>
    <t>UG - Creative Arts &amp; Media online - Integrated Marketing Communications online (uncapped)</t>
  </si>
  <si>
    <t>UG - Creative Arts &amp; Media online - Multidisciplinary Studies (uncapped)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</si>
</sst>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8" tint="-0.499984740745262"/>
      <name val="Arial"/>
      <family val="2"/>
    </font>
    <font>
      <i/>
      <sz val="11"/>
      <color theme="8" tint="-0.499984740745262"/>
      <name val="Arial"/>
      <family val="2"/>
    </font>
    <font>
      <sz val="11"/>
      <color rgb="FF3F3F76"/>
      <name val="Arial"/>
      <family val="2"/>
    </font>
    <font>
      <b/>
      <sz val="11"/>
      <color rgb="FFFA7D00"/>
      <name val="Arial"/>
      <family val="2"/>
    </font>
    <font>
      <i/>
      <sz val="11"/>
      <color rgb="FF7F7F7F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i/>
      <sz val="11"/>
      <color theme="0"/>
      <name val="Arial"/>
      <family val="2"/>
    </font>
    <font>
      <sz val="11"/>
      <color theme="9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44" fontId="13" fillId="0" borderId="0" applyFont="0" applyFill="0" applyBorder="0" applyAlignment="0" applyProtection="0"/>
    <xf numFmtId="0" fontId="14" fillId="5" borderId="3" applyNumberFormat="0" applyAlignment="0" applyProtection="0"/>
    <xf numFmtId="0" fontId="15" fillId="6" borderId="3" applyNumberFormat="0" applyAlignment="0" applyProtection="0"/>
    <xf numFmtId="0" fontId="16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11" fillId="2" borderId="2" xfId="0" applyFont="1" applyFill="1" applyBorder="1" applyAlignment="1" applyProtection="1">
      <alignment horizontal="center" vertical="top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9" fontId="9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20" fillId="0" borderId="0" xfId="0" applyFont="1"/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/>
    </xf>
    <xf numFmtId="165" fontId="21" fillId="5" borderId="3" xfId="4" applyNumberFormat="1" applyFont="1"/>
    <xf numFmtId="44" fontId="22" fillId="6" borderId="3" xfId="5" applyNumberFormat="1" applyFont="1"/>
    <xf numFmtId="165" fontId="22" fillId="6" borderId="3" xfId="5" applyNumberFormat="1" applyFont="1"/>
    <xf numFmtId="0" fontId="23" fillId="0" borderId="0" xfId="6" applyFont="1" applyAlignment="1">
      <alignment horizontal="center"/>
    </xf>
    <xf numFmtId="0" fontId="21" fillId="5" borderId="3" xfId="4" applyFont="1" applyAlignment="1">
      <alignment horizontal="center"/>
    </xf>
    <xf numFmtId="165" fontId="21" fillId="5" borderId="3" xfId="3" applyNumberFormat="1" applyFont="1" applyFill="1" applyBorder="1" applyAlignment="1">
      <alignment horizontal="center"/>
    </xf>
    <xf numFmtId="165" fontId="23" fillId="0" borderId="3" xfId="3" applyNumberFormat="1" applyFont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6" fillId="0" borderId="0" xfId="6" applyAlignment="1">
      <alignment horizontal="center" wrapText="1"/>
    </xf>
    <xf numFmtId="0" fontId="16" fillId="0" borderId="0" xfId="6" applyNumberFormat="1" applyAlignment="1">
      <alignment horizontal="center" wrapText="1"/>
    </xf>
    <xf numFmtId="164" fontId="11" fillId="3" borderId="2" xfId="0" applyNumberFormat="1" applyFont="1" applyFill="1" applyBorder="1" applyAlignment="1" applyProtection="1">
      <alignment horizontal="right" vertical="top" wrapText="1"/>
      <protection hidden="1"/>
    </xf>
    <xf numFmtId="165" fontId="18" fillId="0" borderId="0" xfId="0" applyNumberFormat="1" applyFont="1"/>
    <xf numFmtId="0" fontId="26" fillId="7" borderId="0" xfId="0" applyFont="1" applyFill="1" applyAlignment="1">
      <alignment horizontal="center" wrapText="1"/>
    </xf>
    <xf numFmtId="0" fontId="19" fillId="7" borderId="0" xfId="0" applyFont="1" applyFill="1"/>
    <xf numFmtId="0" fontId="17" fillId="8" borderId="0" xfId="0" applyFont="1" applyFill="1" applyAlignment="1">
      <alignment horizontal="center" wrapText="1"/>
    </xf>
    <xf numFmtId="0" fontId="26" fillId="9" borderId="0" xfId="0" applyFont="1" applyFill="1" applyAlignment="1">
      <alignment horizontal="center" wrapText="1"/>
    </xf>
    <xf numFmtId="0" fontId="27" fillId="9" borderId="0" xfId="0" applyFont="1" applyFill="1"/>
    <xf numFmtId="0" fontId="17" fillId="10" borderId="0" xfId="0" applyFont="1" applyFill="1" applyAlignment="1">
      <alignment horizontal="center" wrapText="1"/>
    </xf>
    <xf numFmtId="0" fontId="24" fillId="0" borderId="0" xfId="0" applyFont="1"/>
    <xf numFmtId="44" fontId="11" fillId="0" borderId="0" xfId="0" applyNumberFormat="1" applyFont="1"/>
    <xf numFmtId="0" fontId="25" fillId="0" borderId="0" xfId="0" applyFont="1"/>
    <xf numFmtId="0" fontId="24" fillId="0" borderId="0" xfId="3" applyNumberFormat="1" applyFont="1"/>
    <xf numFmtId="164" fontId="9" fillId="4" borderId="2" xfId="0" applyNumberFormat="1" applyFont="1" applyFill="1" applyBorder="1" applyAlignment="1" applyProtection="1">
      <alignment horizontal="right" vertical="top"/>
      <protection hidden="1"/>
    </xf>
    <xf numFmtId="0" fontId="6" fillId="11" borderId="0" xfId="0" applyFont="1" applyFill="1" applyAlignment="1">
      <alignment vertical="top"/>
    </xf>
    <xf numFmtId="0" fontId="0" fillId="11" borderId="0" xfId="0" applyFill="1" applyAlignment="1">
      <alignment vertical="top"/>
    </xf>
    <xf numFmtId="0" fontId="0" fillId="11" borderId="0" xfId="0" applyFill="1"/>
    <xf numFmtId="0" fontId="0" fillId="11" borderId="0" xfId="0" applyFill="1" applyAlignment="1">
      <alignment horizontal="center" vertical="top"/>
    </xf>
    <xf numFmtId="0" fontId="11" fillId="12" borderId="0" xfId="0" applyFont="1" applyFill="1"/>
    <xf numFmtId="0" fontId="18" fillId="13" borderId="0" xfId="0" applyFont="1" applyFill="1" applyAlignment="1">
      <alignment wrapText="1"/>
    </xf>
  </cellXfs>
  <cellStyles count="7">
    <cellStyle name="Calculation" xfId="5" builtinId="22"/>
    <cellStyle name="Currency" xfId="3" builtinId="4"/>
    <cellStyle name="Explanatory Text" xfId="6" builtinId="53"/>
    <cellStyle name="Input" xfId="4" builtinId="20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CC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N25"/>
  <sheetViews>
    <sheetView tabSelected="1" workbookViewId="0">
      <selection activeCell="C21" sqref="C21"/>
    </sheetView>
  </sheetViews>
  <sheetFormatPr defaultColWidth="9.1796875" defaultRowHeight="10"/>
  <cols>
    <col min="1" max="1" width="46.453125" style="1" customWidth="1"/>
    <col min="2" max="2" width="91" style="1" customWidth="1"/>
    <col min="3" max="3" width="33.453125" style="1" bestFit="1" customWidth="1"/>
    <col min="4" max="4" width="5.7265625" style="1" customWidth="1"/>
    <col min="5" max="5" width="1.26953125" style="1" customWidth="1"/>
    <col min="6" max="6" width="40.26953125" style="1" customWidth="1"/>
    <col min="7" max="7" width="2.7265625" style="1" customWidth="1"/>
    <col min="8" max="8" width="1.26953125" style="1" customWidth="1"/>
    <col min="9" max="9" width="13" style="1" customWidth="1"/>
    <col min="10" max="10" width="1.26953125" style="1" customWidth="1"/>
    <col min="11" max="11" width="8.81640625" style="1" customWidth="1"/>
    <col min="12" max="12" width="1.26953125" style="1" customWidth="1"/>
    <col min="13" max="13" width="7.54296875" style="1" customWidth="1"/>
    <col min="14" max="14" width="2.7265625" style="1" customWidth="1"/>
    <col min="15" max="31" width="9.1796875" style="1"/>
    <col min="32" max="32" width="9.1796875" style="1" customWidth="1"/>
    <col min="33" max="16384" width="9.1796875" style="1"/>
  </cols>
  <sheetData>
    <row r="1" spans="1:4" customFormat="1" ht="15.5">
      <c r="A1" s="50" t="s">
        <v>79</v>
      </c>
      <c r="B1" s="51"/>
      <c r="C1" s="51"/>
      <c r="D1" s="51"/>
    </row>
    <row r="2" spans="1:4" customFormat="1" ht="12.5">
      <c r="A2" s="51"/>
      <c r="B2" s="51"/>
      <c r="C2" s="51"/>
      <c r="D2" s="52"/>
    </row>
    <row r="3" spans="1:4" customFormat="1" ht="28">
      <c r="A3" s="29" t="s">
        <v>46</v>
      </c>
      <c r="B3" s="3" t="s">
        <v>47</v>
      </c>
      <c r="C3" s="5" t="s">
        <v>14</v>
      </c>
      <c r="D3" s="52"/>
    </row>
    <row r="4" spans="1:4" customFormat="1" ht="12.5">
      <c r="A4" s="51"/>
      <c r="B4" s="53"/>
      <c r="C4" s="51"/>
      <c r="D4" s="52"/>
    </row>
    <row r="5" spans="1:4" customFormat="1" ht="28">
      <c r="A5" s="29" t="s">
        <v>49</v>
      </c>
      <c r="B5" s="3" t="s">
        <v>50</v>
      </c>
      <c r="C5" s="5" t="s">
        <v>14</v>
      </c>
      <c r="D5" s="52"/>
    </row>
    <row r="6" spans="1:4" customFormat="1" ht="12.5">
      <c r="A6" s="51"/>
      <c r="B6" s="53"/>
      <c r="C6" s="51"/>
      <c r="D6" s="52"/>
    </row>
    <row r="7" spans="1:4" customFormat="1" ht="28">
      <c r="A7" s="6" t="s">
        <v>48</v>
      </c>
      <c r="B7" s="4" t="s">
        <v>52</v>
      </c>
      <c r="C7" s="5" t="s">
        <v>14</v>
      </c>
      <c r="D7" s="52"/>
    </row>
    <row r="8" spans="1:4" customFormat="1" ht="12.5">
      <c r="A8" s="51"/>
      <c r="B8" s="53"/>
      <c r="C8" s="51"/>
      <c r="D8" s="52"/>
    </row>
    <row r="9" spans="1:4" customFormat="1" ht="28">
      <c r="A9" s="6" t="s">
        <v>83</v>
      </c>
      <c r="B9" s="3">
        <v>1</v>
      </c>
      <c r="C9" s="5" t="s">
        <v>15</v>
      </c>
      <c r="D9" s="52"/>
    </row>
    <row r="10" spans="1:4" customFormat="1" ht="12.5">
      <c r="A10" s="51"/>
      <c r="B10" s="53"/>
      <c r="C10" s="51"/>
      <c r="D10" s="52"/>
    </row>
    <row r="11" spans="1:4" customFormat="1" ht="28">
      <c r="A11" s="6" t="s">
        <v>51</v>
      </c>
      <c r="B11" s="3">
        <v>1</v>
      </c>
      <c r="C11" s="10" t="s">
        <v>21</v>
      </c>
      <c r="D11" s="52"/>
    </row>
    <row r="12" spans="1:4" customFormat="1" ht="12.5">
      <c r="A12" s="51"/>
      <c r="B12" s="51"/>
      <c r="C12" s="51"/>
      <c r="D12" s="52"/>
    </row>
    <row r="13" spans="1:4" customFormat="1" ht="12.5">
      <c r="A13" s="51"/>
      <c r="B13" s="51"/>
      <c r="C13" s="51"/>
      <c r="D13" s="52"/>
    </row>
    <row r="14" spans="1:4" customFormat="1" ht="12.5">
      <c r="A14" s="7"/>
      <c r="B14" s="7"/>
      <c r="C14" s="7"/>
    </row>
    <row r="15" spans="1:4" customFormat="1" ht="12.5">
      <c r="A15" s="7"/>
      <c r="B15" s="7"/>
      <c r="C15" s="7"/>
    </row>
    <row r="16" spans="1:4" customFormat="1" ht="15.5">
      <c r="A16" s="50" t="s">
        <v>16</v>
      </c>
      <c r="B16" s="51"/>
      <c r="C16" s="51"/>
      <c r="D16" s="52"/>
    </row>
    <row r="17" spans="1:14" ht="12.5">
      <c r="A17" s="51"/>
      <c r="B17" s="51"/>
      <c r="C17" s="51"/>
      <c r="D17" s="52"/>
    </row>
    <row r="18" spans="1:14" ht="43">
      <c r="A18" s="8" t="s">
        <v>17</v>
      </c>
      <c r="B18" s="37" t="e">
        <f>IF(Calcs!B14&gt;0,Calcs!B14,"#VALUE")</f>
        <v>#VALUE!</v>
      </c>
      <c r="C18" s="51"/>
      <c r="D18" s="52"/>
      <c r="E18"/>
      <c r="F18"/>
      <c r="G18"/>
      <c r="H18"/>
      <c r="I18"/>
      <c r="J18"/>
      <c r="K18"/>
      <c r="L18"/>
      <c r="M18"/>
      <c r="N18"/>
    </row>
    <row r="19" spans="1:14" ht="42.5">
      <c r="A19" s="8" t="s">
        <v>84</v>
      </c>
      <c r="B19" s="37" t="str">
        <f>IF(Calcs!E12&gt;0,Calcs!E12,"#VALUE")</f>
        <v>#VALUE</v>
      </c>
      <c r="C19" s="51"/>
      <c r="D19" s="52"/>
      <c r="E19"/>
      <c r="F19"/>
      <c r="G19"/>
      <c r="H19"/>
      <c r="I19"/>
      <c r="J19"/>
      <c r="K19"/>
      <c r="L19"/>
      <c r="M19"/>
      <c r="N19"/>
    </row>
    <row r="20" spans="1:14" ht="57.5">
      <c r="A20" s="8" t="s">
        <v>85</v>
      </c>
      <c r="B20" s="37" t="e">
        <f>IF(Calcs!H11&gt;0,Calcs!H11,"#VALUE")</f>
        <v>#VALUE!</v>
      </c>
      <c r="C20" s="51"/>
      <c r="D20" s="52"/>
      <c r="E20"/>
      <c r="F20"/>
      <c r="G20"/>
      <c r="H20"/>
      <c r="I20"/>
      <c r="J20"/>
      <c r="K20"/>
      <c r="L20"/>
      <c r="M20"/>
      <c r="N20"/>
    </row>
    <row r="21" spans="1:14" ht="57.5">
      <c r="A21" s="8" t="s">
        <v>18</v>
      </c>
      <c r="B21" s="37" t="str">
        <f>IF(Calcs!N12&gt;0,Calcs!N12,"#VALUE")</f>
        <v>#VALUE</v>
      </c>
      <c r="C21" s="51"/>
      <c r="D21" s="52"/>
      <c r="E21"/>
      <c r="F21"/>
      <c r="G21"/>
      <c r="H21"/>
      <c r="I21"/>
      <c r="J21"/>
      <c r="K21"/>
      <c r="L21"/>
      <c r="M21"/>
      <c r="N21"/>
    </row>
    <row r="22" spans="1:14" ht="57.5">
      <c r="A22" s="8" t="s">
        <v>19</v>
      </c>
      <c r="B22" s="37" t="str">
        <f>IF(Calcs!K12&gt;0,Calcs!K12,0)</f>
        <v>#VALUE</v>
      </c>
      <c r="C22" s="51"/>
      <c r="D22" s="52"/>
      <c r="E22"/>
      <c r="F22"/>
      <c r="G22"/>
      <c r="H22"/>
      <c r="I22"/>
      <c r="J22"/>
      <c r="K22"/>
      <c r="L22"/>
      <c r="M22"/>
      <c r="N22"/>
    </row>
    <row r="23" spans="1:14" ht="56">
      <c r="A23" s="9" t="s">
        <v>20</v>
      </c>
      <c r="B23" s="49" t="e">
        <f>SUM(B18:B22)</f>
        <v>#VALUE!</v>
      </c>
      <c r="C23" s="51"/>
      <c r="D23" s="52"/>
      <c r="E23"/>
      <c r="F23"/>
      <c r="G23"/>
      <c r="H23"/>
      <c r="I23"/>
      <c r="J23"/>
      <c r="K23"/>
      <c r="L23"/>
      <c r="M23"/>
      <c r="N23"/>
    </row>
    <row r="24" spans="1:14" ht="12.5">
      <c r="A24" s="52"/>
      <c r="B24" s="52"/>
      <c r="C24" s="52"/>
      <c r="D24" s="52"/>
    </row>
    <row r="25" spans="1:14" ht="12.5">
      <c r="A25" s="51"/>
      <c r="B25" s="51"/>
      <c r="C25" s="51"/>
      <c r="D25" s="52"/>
    </row>
  </sheetData>
  <dataConsolidate/>
  <phoneticPr fontId="2" type="noConversion"/>
  <dataValidations count="4">
    <dataValidation type="list" allowBlank="1" showInputMessage="1" showErrorMessage="1" sqref="B5" xr:uid="{00000000-0002-0000-0000-000000000000}">
      <formula1>Level</formula1>
    </dataValidation>
    <dataValidation type="whole" operator="greaterThanOrEqual" showInputMessage="1" showErrorMessage="1" error="Enter whole number" prompt="Enter whole number" sqref="B11 B9" xr:uid="{00000000-0002-0000-0000-000002000000}">
      <formula1>1</formula1>
    </dataValidation>
    <dataValidation type="list" allowBlank="1" showInputMessage="1" showErrorMessage="1" sqref="B7" xr:uid="{00000000-0002-0000-0000-000003000000}">
      <formula1>Program</formula1>
    </dataValidation>
    <dataValidation type="list" allowBlank="1" showInputMessage="1" showErrorMessage="1" sqref="B3" xr:uid="{1CC5D8C5-1A7F-4527-851F-804CD7D38AB7}">
      <formula1>Residency</formula1>
    </dataValidation>
  </dataValidations>
  <pageMargins left="0.5" right="0.5" top="0.5" bottom="0.5" header="0.3" footer="0.3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50"/>
    <pageSetUpPr fitToPage="1"/>
  </sheetPr>
  <dimension ref="A1:BC15"/>
  <sheetViews>
    <sheetView zoomScaleNormal="10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A12" sqref="A12"/>
    </sheetView>
  </sheetViews>
  <sheetFormatPr defaultColWidth="9.1796875" defaultRowHeight="14"/>
  <cols>
    <col min="1" max="1" width="91.81640625" style="20" bestFit="1" customWidth="1"/>
    <col min="2" max="3" width="15.7265625" style="17" customWidth="1"/>
    <col min="4" max="4" width="9" style="17" customWidth="1"/>
    <col min="5" max="6" width="15.7265625" style="17" customWidth="1"/>
    <col min="7" max="7" width="15.81640625" style="17" bestFit="1" customWidth="1"/>
    <col min="8" max="8" width="15.81640625" style="17" customWidth="1"/>
    <col min="9" max="9" width="15.453125" style="17" bestFit="1" customWidth="1"/>
    <col min="10" max="10" width="17.54296875" style="18" customWidth="1"/>
    <col min="11" max="15" width="8.7265625" style="18" bestFit="1" customWidth="1"/>
    <col min="16" max="32" width="9.81640625" style="18" bestFit="1" customWidth="1"/>
    <col min="33" max="33" width="17.54296875" style="18" customWidth="1"/>
    <col min="34" max="35" width="8.7265625" style="18" bestFit="1" customWidth="1"/>
    <col min="36" max="55" width="9.81640625" style="18" bestFit="1" customWidth="1"/>
    <col min="56" max="16384" width="9.1796875" style="18"/>
  </cols>
  <sheetData>
    <row r="1" spans="1:55" s="16" customFormat="1" ht="70.5">
      <c r="A1" s="16" t="s">
        <v>52</v>
      </c>
      <c r="B1" s="14" t="s">
        <v>35</v>
      </c>
      <c r="C1" s="14" t="s">
        <v>36</v>
      </c>
      <c r="D1" s="16" t="s">
        <v>13</v>
      </c>
      <c r="E1" s="14" t="s">
        <v>39</v>
      </c>
      <c r="F1" s="14" t="s">
        <v>40</v>
      </c>
      <c r="G1" s="16" t="s">
        <v>37</v>
      </c>
      <c r="H1" s="16" t="s">
        <v>45</v>
      </c>
      <c r="I1" s="21" t="s">
        <v>7</v>
      </c>
      <c r="J1" s="39" t="s">
        <v>64</v>
      </c>
      <c r="K1" s="41">
        <v>1</v>
      </c>
      <c r="L1" s="41">
        <v>2</v>
      </c>
      <c r="M1" s="41">
        <v>3</v>
      </c>
      <c r="N1" s="41">
        <v>4</v>
      </c>
      <c r="O1" s="41">
        <v>5</v>
      </c>
      <c r="P1" s="41">
        <v>6</v>
      </c>
      <c r="Q1" s="41">
        <v>7</v>
      </c>
      <c r="R1" s="41">
        <v>8</v>
      </c>
      <c r="S1" s="41">
        <v>9</v>
      </c>
      <c r="T1" s="41">
        <v>10</v>
      </c>
      <c r="U1" s="41">
        <v>11</v>
      </c>
      <c r="V1" s="41">
        <v>12</v>
      </c>
      <c r="W1" s="41">
        <v>13</v>
      </c>
      <c r="X1" s="41">
        <v>14</v>
      </c>
      <c r="Y1" s="41">
        <v>15</v>
      </c>
      <c r="Z1" s="41">
        <v>16</v>
      </c>
      <c r="AA1" s="41">
        <v>17</v>
      </c>
      <c r="AB1" s="41">
        <v>18</v>
      </c>
      <c r="AC1" s="41">
        <v>19</v>
      </c>
      <c r="AD1" s="41">
        <v>20</v>
      </c>
      <c r="AE1" s="41">
        <v>21</v>
      </c>
      <c r="AF1" s="41">
        <v>22</v>
      </c>
      <c r="AG1" s="42" t="s">
        <v>65</v>
      </c>
      <c r="AH1" s="44">
        <v>1</v>
      </c>
      <c r="AI1" s="44">
        <v>2</v>
      </c>
      <c r="AJ1" s="44">
        <v>3</v>
      </c>
      <c r="AK1" s="44">
        <v>4</v>
      </c>
      <c r="AL1" s="44">
        <v>5</v>
      </c>
      <c r="AM1" s="44">
        <v>6</v>
      </c>
      <c r="AN1" s="44">
        <v>7</v>
      </c>
      <c r="AO1" s="44">
        <v>8</v>
      </c>
      <c r="AP1" s="44">
        <v>9</v>
      </c>
      <c r="AQ1" s="44">
        <v>10</v>
      </c>
      <c r="AR1" s="44">
        <v>11</v>
      </c>
      <c r="AS1" s="44">
        <v>12</v>
      </c>
      <c r="AT1" s="44">
        <v>13</v>
      </c>
      <c r="AU1" s="44">
        <v>14</v>
      </c>
      <c r="AV1" s="44">
        <v>15</v>
      </c>
      <c r="AW1" s="44">
        <v>16</v>
      </c>
      <c r="AX1" s="44">
        <v>17</v>
      </c>
      <c r="AY1" s="44">
        <v>18</v>
      </c>
      <c r="AZ1" s="44">
        <v>19</v>
      </c>
      <c r="BA1" s="44">
        <v>20</v>
      </c>
      <c r="BB1" s="44">
        <v>21</v>
      </c>
      <c r="BC1" s="44">
        <v>22</v>
      </c>
    </row>
    <row r="2" spans="1:55" ht="28.5">
      <c r="A2" s="55" t="s">
        <v>81</v>
      </c>
      <c r="B2" s="28" t="s">
        <v>33</v>
      </c>
      <c r="C2" s="28" t="s">
        <v>33</v>
      </c>
      <c r="D2" s="28" t="s">
        <v>33</v>
      </c>
      <c r="E2" s="27">
        <v>470</v>
      </c>
      <c r="F2" s="27">
        <v>470</v>
      </c>
      <c r="G2" s="26" t="s">
        <v>8</v>
      </c>
      <c r="H2" s="26" t="s">
        <v>38</v>
      </c>
      <c r="I2" s="26" t="s">
        <v>8</v>
      </c>
      <c r="J2" s="40" t="s">
        <v>33</v>
      </c>
      <c r="K2" s="38">
        <f>$E$2*K1</f>
        <v>470</v>
      </c>
      <c r="L2" s="38">
        <f t="shared" ref="L2:AF2" si="0">$E$2*L1</f>
        <v>940</v>
      </c>
      <c r="M2" s="38">
        <f t="shared" si="0"/>
        <v>1410</v>
      </c>
      <c r="N2" s="38">
        <f t="shared" si="0"/>
        <v>1880</v>
      </c>
      <c r="O2" s="38">
        <f t="shared" si="0"/>
        <v>2350</v>
      </c>
      <c r="P2" s="38">
        <f t="shared" si="0"/>
        <v>2820</v>
      </c>
      <c r="Q2" s="38">
        <f t="shared" si="0"/>
        <v>3290</v>
      </c>
      <c r="R2" s="38">
        <f t="shared" si="0"/>
        <v>3760</v>
      </c>
      <c r="S2" s="38">
        <f t="shared" si="0"/>
        <v>4230</v>
      </c>
      <c r="T2" s="38">
        <f t="shared" si="0"/>
        <v>4700</v>
      </c>
      <c r="U2" s="38">
        <f t="shared" si="0"/>
        <v>5170</v>
      </c>
      <c r="V2" s="38">
        <f t="shared" si="0"/>
        <v>5640</v>
      </c>
      <c r="W2" s="38">
        <f t="shared" si="0"/>
        <v>6110</v>
      </c>
      <c r="X2" s="38">
        <f t="shared" si="0"/>
        <v>6580</v>
      </c>
      <c r="Y2" s="38">
        <f t="shared" si="0"/>
        <v>7050</v>
      </c>
      <c r="Z2" s="38">
        <f t="shared" si="0"/>
        <v>7520</v>
      </c>
      <c r="AA2" s="38">
        <f t="shared" si="0"/>
        <v>7990</v>
      </c>
      <c r="AB2" s="38">
        <f t="shared" si="0"/>
        <v>8460</v>
      </c>
      <c r="AC2" s="38">
        <f t="shared" si="0"/>
        <v>8930</v>
      </c>
      <c r="AD2" s="38">
        <f t="shared" si="0"/>
        <v>9400</v>
      </c>
      <c r="AE2" s="38">
        <f t="shared" si="0"/>
        <v>9870</v>
      </c>
      <c r="AF2" s="38">
        <f t="shared" si="0"/>
        <v>10340</v>
      </c>
      <c r="AG2" s="43" t="s">
        <v>33</v>
      </c>
      <c r="AH2" s="38">
        <f>$F$2*AH1</f>
        <v>470</v>
      </c>
      <c r="AI2" s="38">
        <f t="shared" ref="AI2:BC2" si="1">$F$2*AI1</f>
        <v>940</v>
      </c>
      <c r="AJ2" s="38">
        <f t="shared" si="1"/>
        <v>1410</v>
      </c>
      <c r="AK2" s="38">
        <f t="shared" si="1"/>
        <v>1880</v>
      </c>
      <c r="AL2" s="38">
        <f t="shared" si="1"/>
        <v>2350</v>
      </c>
      <c r="AM2" s="38">
        <f t="shared" si="1"/>
        <v>2820</v>
      </c>
      <c r="AN2" s="38">
        <f t="shared" si="1"/>
        <v>3290</v>
      </c>
      <c r="AO2" s="38">
        <f t="shared" si="1"/>
        <v>3760</v>
      </c>
      <c r="AP2" s="38">
        <f t="shared" si="1"/>
        <v>4230</v>
      </c>
      <c r="AQ2" s="38">
        <f t="shared" si="1"/>
        <v>4700</v>
      </c>
      <c r="AR2" s="38">
        <f t="shared" si="1"/>
        <v>5170</v>
      </c>
      <c r="AS2" s="38">
        <f t="shared" si="1"/>
        <v>5640</v>
      </c>
      <c r="AT2" s="38">
        <f t="shared" si="1"/>
        <v>6110</v>
      </c>
      <c r="AU2" s="38">
        <f t="shared" si="1"/>
        <v>6580</v>
      </c>
      <c r="AV2" s="38">
        <f t="shared" si="1"/>
        <v>7050</v>
      </c>
      <c r="AW2" s="38">
        <f t="shared" si="1"/>
        <v>7520</v>
      </c>
      <c r="AX2" s="38">
        <f t="shared" si="1"/>
        <v>7990</v>
      </c>
      <c r="AY2" s="38">
        <f t="shared" si="1"/>
        <v>8460</v>
      </c>
      <c r="AZ2" s="38">
        <f t="shared" si="1"/>
        <v>8930</v>
      </c>
      <c r="BA2" s="38">
        <f t="shared" si="1"/>
        <v>9400</v>
      </c>
      <c r="BB2" s="38">
        <f t="shared" si="1"/>
        <v>9870</v>
      </c>
      <c r="BC2" s="38">
        <f t="shared" si="1"/>
        <v>10340</v>
      </c>
    </row>
    <row r="3" spans="1:55" ht="14.5">
      <c r="A3" s="55" t="s">
        <v>82</v>
      </c>
      <c r="B3" s="28" t="s">
        <v>33</v>
      </c>
      <c r="C3" s="28" t="s">
        <v>33</v>
      </c>
      <c r="D3" s="28" t="s">
        <v>33</v>
      </c>
      <c r="E3" s="27">
        <v>470</v>
      </c>
      <c r="F3" s="27">
        <v>470</v>
      </c>
      <c r="G3" s="26" t="s">
        <v>8</v>
      </c>
      <c r="H3" s="26" t="s">
        <v>38</v>
      </c>
      <c r="I3" s="26" t="s">
        <v>8</v>
      </c>
      <c r="J3" s="40"/>
      <c r="K3" s="38">
        <f>$E$3*K1</f>
        <v>470</v>
      </c>
      <c r="L3" s="38">
        <f t="shared" ref="L3:AF3" si="2">$E$3*L1</f>
        <v>940</v>
      </c>
      <c r="M3" s="38">
        <f t="shared" si="2"/>
        <v>1410</v>
      </c>
      <c r="N3" s="38">
        <f t="shared" si="2"/>
        <v>1880</v>
      </c>
      <c r="O3" s="38">
        <f t="shared" si="2"/>
        <v>2350</v>
      </c>
      <c r="P3" s="38">
        <f t="shared" si="2"/>
        <v>2820</v>
      </c>
      <c r="Q3" s="38">
        <f t="shared" si="2"/>
        <v>3290</v>
      </c>
      <c r="R3" s="38">
        <f t="shared" si="2"/>
        <v>3760</v>
      </c>
      <c r="S3" s="38">
        <f t="shared" si="2"/>
        <v>4230</v>
      </c>
      <c r="T3" s="38">
        <f t="shared" si="2"/>
        <v>4700</v>
      </c>
      <c r="U3" s="38">
        <f t="shared" si="2"/>
        <v>5170</v>
      </c>
      <c r="V3" s="38">
        <f t="shared" si="2"/>
        <v>5640</v>
      </c>
      <c r="W3" s="38">
        <f t="shared" si="2"/>
        <v>6110</v>
      </c>
      <c r="X3" s="38">
        <f t="shared" si="2"/>
        <v>6580</v>
      </c>
      <c r="Y3" s="38">
        <f t="shared" si="2"/>
        <v>7050</v>
      </c>
      <c r="Z3" s="38">
        <f t="shared" si="2"/>
        <v>7520</v>
      </c>
      <c r="AA3" s="38">
        <f t="shared" si="2"/>
        <v>7990</v>
      </c>
      <c r="AB3" s="38">
        <f t="shared" si="2"/>
        <v>8460</v>
      </c>
      <c r="AC3" s="38">
        <f t="shared" si="2"/>
        <v>8930</v>
      </c>
      <c r="AD3" s="38">
        <f t="shared" si="2"/>
        <v>9400</v>
      </c>
      <c r="AE3" s="38">
        <f t="shared" si="2"/>
        <v>9870</v>
      </c>
      <c r="AF3" s="38">
        <f t="shared" si="2"/>
        <v>10340</v>
      </c>
      <c r="AG3" s="43"/>
      <c r="AH3" s="38">
        <f>$F$3*AH1</f>
        <v>470</v>
      </c>
      <c r="AI3" s="38">
        <f t="shared" ref="AI3:BC3" si="3">$F$3*AI1</f>
        <v>940</v>
      </c>
      <c r="AJ3" s="38">
        <f t="shared" si="3"/>
        <v>1410</v>
      </c>
      <c r="AK3" s="38">
        <f t="shared" si="3"/>
        <v>1880</v>
      </c>
      <c r="AL3" s="38">
        <f t="shared" si="3"/>
        <v>2350</v>
      </c>
      <c r="AM3" s="38">
        <f t="shared" si="3"/>
        <v>2820</v>
      </c>
      <c r="AN3" s="38">
        <f t="shared" si="3"/>
        <v>3290</v>
      </c>
      <c r="AO3" s="38">
        <f t="shared" si="3"/>
        <v>3760</v>
      </c>
      <c r="AP3" s="38">
        <f t="shared" si="3"/>
        <v>4230</v>
      </c>
      <c r="AQ3" s="38">
        <f t="shared" si="3"/>
        <v>4700</v>
      </c>
      <c r="AR3" s="38">
        <f t="shared" si="3"/>
        <v>5170</v>
      </c>
      <c r="AS3" s="38">
        <f t="shared" si="3"/>
        <v>5640</v>
      </c>
      <c r="AT3" s="38">
        <f t="shared" si="3"/>
        <v>6110</v>
      </c>
      <c r="AU3" s="38">
        <f t="shared" si="3"/>
        <v>6580</v>
      </c>
      <c r="AV3" s="38">
        <f t="shared" si="3"/>
        <v>7050</v>
      </c>
      <c r="AW3" s="38">
        <f t="shared" si="3"/>
        <v>7520</v>
      </c>
      <c r="AX3" s="38">
        <f t="shared" si="3"/>
        <v>7990</v>
      </c>
      <c r="AY3" s="38">
        <f t="shared" si="3"/>
        <v>8460</v>
      </c>
      <c r="AZ3" s="38">
        <f t="shared" si="3"/>
        <v>8930</v>
      </c>
      <c r="BA3" s="38">
        <f t="shared" si="3"/>
        <v>9400</v>
      </c>
      <c r="BB3" s="38">
        <f t="shared" si="3"/>
        <v>9870</v>
      </c>
      <c r="BC3" s="38">
        <f t="shared" si="3"/>
        <v>10340</v>
      </c>
    </row>
    <row r="4" spans="1:55" ht="14.5">
      <c r="A4" s="55" t="s">
        <v>88</v>
      </c>
      <c r="B4" s="28" t="s">
        <v>33</v>
      </c>
      <c r="C4" s="28" t="s">
        <v>33</v>
      </c>
      <c r="D4" s="28" t="s">
        <v>33</v>
      </c>
      <c r="E4" s="27">
        <v>470</v>
      </c>
      <c r="F4" s="27">
        <v>470</v>
      </c>
      <c r="G4" s="26" t="s">
        <v>8</v>
      </c>
      <c r="H4" s="26" t="s">
        <v>38</v>
      </c>
      <c r="I4" s="26" t="s">
        <v>8</v>
      </c>
      <c r="J4" s="40"/>
      <c r="K4" s="38">
        <f>$E$4*K1</f>
        <v>470</v>
      </c>
      <c r="L4" s="38">
        <f t="shared" ref="L4:AF4" si="4">$E$4*L1</f>
        <v>940</v>
      </c>
      <c r="M4" s="38">
        <f t="shared" si="4"/>
        <v>1410</v>
      </c>
      <c r="N4" s="38">
        <f t="shared" si="4"/>
        <v>1880</v>
      </c>
      <c r="O4" s="38">
        <f t="shared" si="4"/>
        <v>2350</v>
      </c>
      <c r="P4" s="38">
        <f t="shared" si="4"/>
        <v>2820</v>
      </c>
      <c r="Q4" s="38">
        <f t="shared" si="4"/>
        <v>3290</v>
      </c>
      <c r="R4" s="38">
        <f t="shared" si="4"/>
        <v>3760</v>
      </c>
      <c r="S4" s="38">
        <f t="shared" si="4"/>
        <v>4230</v>
      </c>
      <c r="T4" s="38">
        <f t="shared" si="4"/>
        <v>4700</v>
      </c>
      <c r="U4" s="38">
        <f t="shared" si="4"/>
        <v>5170</v>
      </c>
      <c r="V4" s="38">
        <f t="shared" si="4"/>
        <v>5640</v>
      </c>
      <c r="W4" s="38">
        <f t="shared" si="4"/>
        <v>6110</v>
      </c>
      <c r="X4" s="38">
        <f t="shared" si="4"/>
        <v>6580</v>
      </c>
      <c r="Y4" s="38">
        <f t="shared" si="4"/>
        <v>7050</v>
      </c>
      <c r="Z4" s="38">
        <f t="shared" si="4"/>
        <v>7520</v>
      </c>
      <c r="AA4" s="38">
        <f t="shared" si="4"/>
        <v>7990</v>
      </c>
      <c r="AB4" s="38">
        <f t="shared" si="4"/>
        <v>8460</v>
      </c>
      <c r="AC4" s="38">
        <f t="shared" si="4"/>
        <v>8930</v>
      </c>
      <c r="AD4" s="38">
        <f t="shared" si="4"/>
        <v>9400</v>
      </c>
      <c r="AE4" s="38">
        <f t="shared" si="4"/>
        <v>9870</v>
      </c>
      <c r="AF4" s="38">
        <f t="shared" si="4"/>
        <v>10340</v>
      </c>
      <c r="AG4" s="43"/>
      <c r="AH4" s="38">
        <f>$F$4*AH1</f>
        <v>470</v>
      </c>
      <c r="AI4" s="38">
        <f t="shared" ref="AI4:BC4" si="5">$F$4*AI1</f>
        <v>940</v>
      </c>
      <c r="AJ4" s="38">
        <f t="shared" si="5"/>
        <v>1410</v>
      </c>
      <c r="AK4" s="38">
        <f t="shared" si="5"/>
        <v>1880</v>
      </c>
      <c r="AL4" s="38">
        <f t="shared" si="5"/>
        <v>2350</v>
      </c>
      <c r="AM4" s="38">
        <f t="shared" si="5"/>
        <v>2820</v>
      </c>
      <c r="AN4" s="38">
        <f t="shared" si="5"/>
        <v>3290</v>
      </c>
      <c r="AO4" s="38">
        <f t="shared" si="5"/>
        <v>3760</v>
      </c>
      <c r="AP4" s="38">
        <f t="shared" si="5"/>
        <v>4230</v>
      </c>
      <c r="AQ4" s="38">
        <f t="shared" si="5"/>
        <v>4700</v>
      </c>
      <c r="AR4" s="38">
        <f t="shared" si="5"/>
        <v>5170</v>
      </c>
      <c r="AS4" s="38">
        <f t="shared" si="5"/>
        <v>5640</v>
      </c>
      <c r="AT4" s="38">
        <f t="shared" si="5"/>
        <v>6110</v>
      </c>
      <c r="AU4" s="38">
        <f t="shared" si="5"/>
        <v>6580</v>
      </c>
      <c r="AV4" s="38">
        <f t="shared" si="5"/>
        <v>7050</v>
      </c>
      <c r="AW4" s="38">
        <f t="shared" si="5"/>
        <v>7520</v>
      </c>
      <c r="AX4" s="38">
        <f t="shared" si="5"/>
        <v>7990</v>
      </c>
      <c r="AY4" s="38">
        <f t="shared" si="5"/>
        <v>8460</v>
      </c>
      <c r="AZ4" s="38">
        <f t="shared" si="5"/>
        <v>8930</v>
      </c>
      <c r="BA4" s="38">
        <f t="shared" si="5"/>
        <v>9400</v>
      </c>
      <c r="BB4" s="38">
        <f t="shared" si="5"/>
        <v>9870</v>
      </c>
      <c r="BC4" s="38">
        <f t="shared" si="5"/>
        <v>10340</v>
      </c>
    </row>
    <row r="5" spans="1:55" ht="14.5">
      <c r="A5" s="55" t="s">
        <v>44</v>
      </c>
      <c r="B5" s="28" t="s">
        <v>33</v>
      </c>
      <c r="C5" s="28" t="s">
        <v>33</v>
      </c>
      <c r="D5" s="28" t="s">
        <v>33</v>
      </c>
      <c r="E5" s="27">
        <v>495</v>
      </c>
      <c r="F5" s="27">
        <v>495</v>
      </c>
      <c r="G5" s="26" t="s">
        <v>8</v>
      </c>
      <c r="H5" s="26" t="s">
        <v>38</v>
      </c>
      <c r="I5" s="26" t="s">
        <v>8</v>
      </c>
      <c r="J5" s="40"/>
      <c r="K5" s="38">
        <f>$E$5*K1</f>
        <v>495</v>
      </c>
      <c r="L5" s="38">
        <f t="shared" ref="L5:AF5" si="6">$E$5*L1</f>
        <v>990</v>
      </c>
      <c r="M5" s="38">
        <f t="shared" si="6"/>
        <v>1485</v>
      </c>
      <c r="N5" s="38">
        <f t="shared" si="6"/>
        <v>1980</v>
      </c>
      <c r="O5" s="38">
        <f t="shared" si="6"/>
        <v>2475</v>
      </c>
      <c r="P5" s="38">
        <f t="shared" si="6"/>
        <v>2970</v>
      </c>
      <c r="Q5" s="38">
        <f t="shared" si="6"/>
        <v>3465</v>
      </c>
      <c r="R5" s="38">
        <f t="shared" si="6"/>
        <v>3960</v>
      </c>
      <c r="S5" s="38">
        <f t="shared" si="6"/>
        <v>4455</v>
      </c>
      <c r="T5" s="38">
        <f t="shared" si="6"/>
        <v>4950</v>
      </c>
      <c r="U5" s="38">
        <f t="shared" si="6"/>
        <v>5445</v>
      </c>
      <c r="V5" s="38">
        <f t="shared" si="6"/>
        <v>5940</v>
      </c>
      <c r="W5" s="38">
        <f t="shared" si="6"/>
        <v>6435</v>
      </c>
      <c r="X5" s="38">
        <f t="shared" si="6"/>
        <v>6930</v>
      </c>
      <c r="Y5" s="38">
        <f t="shared" si="6"/>
        <v>7425</v>
      </c>
      <c r="Z5" s="38">
        <f t="shared" si="6"/>
        <v>7920</v>
      </c>
      <c r="AA5" s="38">
        <f t="shared" si="6"/>
        <v>8415</v>
      </c>
      <c r="AB5" s="38">
        <f t="shared" si="6"/>
        <v>8910</v>
      </c>
      <c r="AC5" s="38">
        <f t="shared" si="6"/>
        <v>9405</v>
      </c>
      <c r="AD5" s="38">
        <f t="shared" si="6"/>
        <v>9900</v>
      </c>
      <c r="AE5" s="38">
        <f t="shared" si="6"/>
        <v>10395</v>
      </c>
      <c r="AF5" s="38">
        <f t="shared" si="6"/>
        <v>10890</v>
      </c>
      <c r="AG5" s="43"/>
      <c r="AH5" s="38">
        <f>$F$5*AH1</f>
        <v>495</v>
      </c>
      <c r="AI5" s="38">
        <f t="shared" ref="AI5:BC5" si="7">$F$5*AI1</f>
        <v>990</v>
      </c>
      <c r="AJ5" s="38">
        <f t="shared" si="7"/>
        <v>1485</v>
      </c>
      <c r="AK5" s="38">
        <f t="shared" si="7"/>
        <v>1980</v>
      </c>
      <c r="AL5" s="38">
        <f t="shared" si="7"/>
        <v>2475</v>
      </c>
      <c r="AM5" s="38">
        <f t="shared" si="7"/>
        <v>2970</v>
      </c>
      <c r="AN5" s="38">
        <f t="shared" si="7"/>
        <v>3465</v>
      </c>
      <c r="AO5" s="38">
        <f t="shared" si="7"/>
        <v>3960</v>
      </c>
      <c r="AP5" s="38">
        <f t="shared" si="7"/>
        <v>4455</v>
      </c>
      <c r="AQ5" s="38">
        <f t="shared" si="7"/>
        <v>4950</v>
      </c>
      <c r="AR5" s="38">
        <f t="shared" si="7"/>
        <v>5445</v>
      </c>
      <c r="AS5" s="38">
        <f t="shared" si="7"/>
        <v>5940</v>
      </c>
      <c r="AT5" s="38">
        <f t="shared" si="7"/>
        <v>6435</v>
      </c>
      <c r="AU5" s="38">
        <f t="shared" si="7"/>
        <v>6930</v>
      </c>
      <c r="AV5" s="38">
        <f t="shared" si="7"/>
        <v>7425</v>
      </c>
      <c r="AW5" s="38">
        <f t="shared" si="7"/>
        <v>7920</v>
      </c>
      <c r="AX5" s="38">
        <f t="shared" si="7"/>
        <v>8415</v>
      </c>
      <c r="AY5" s="38">
        <f t="shared" si="7"/>
        <v>8910</v>
      </c>
      <c r="AZ5" s="38">
        <f t="shared" si="7"/>
        <v>9405</v>
      </c>
      <c r="BA5" s="38">
        <f t="shared" si="7"/>
        <v>9900</v>
      </c>
      <c r="BB5" s="38">
        <f t="shared" si="7"/>
        <v>10395</v>
      </c>
      <c r="BC5" s="38">
        <f t="shared" si="7"/>
        <v>10890</v>
      </c>
    </row>
    <row r="6" spans="1:55" ht="14.5">
      <c r="A6" s="55" t="s">
        <v>77</v>
      </c>
      <c r="B6" s="28" t="s">
        <v>33</v>
      </c>
      <c r="C6" s="28" t="s">
        <v>33</v>
      </c>
      <c r="D6" s="28" t="s">
        <v>33</v>
      </c>
      <c r="E6" s="27">
        <v>495</v>
      </c>
      <c r="F6" s="27">
        <v>495</v>
      </c>
      <c r="G6" s="26" t="s">
        <v>8</v>
      </c>
      <c r="H6" s="26" t="s">
        <v>38</v>
      </c>
      <c r="I6" s="26" t="s">
        <v>8</v>
      </c>
      <c r="J6" s="40"/>
      <c r="K6" s="38">
        <f>$E$6*K1</f>
        <v>495</v>
      </c>
      <c r="L6" s="38">
        <f t="shared" ref="L6:AF6" si="8">$E$6*L1</f>
        <v>990</v>
      </c>
      <c r="M6" s="38">
        <f t="shared" si="8"/>
        <v>1485</v>
      </c>
      <c r="N6" s="38">
        <f t="shared" si="8"/>
        <v>1980</v>
      </c>
      <c r="O6" s="38">
        <f t="shared" si="8"/>
        <v>2475</v>
      </c>
      <c r="P6" s="38">
        <f t="shared" si="8"/>
        <v>2970</v>
      </c>
      <c r="Q6" s="38">
        <f t="shared" si="8"/>
        <v>3465</v>
      </c>
      <c r="R6" s="38">
        <f t="shared" si="8"/>
        <v>3960</v>
      </c>
      <c r="S6" s="38">
        <f t="shared" si="8"/>
        <v>4455</v>
      </c>
      <c r="T6" s="38">
        <f t="shared" si="8"/>
        <v>4950</v>
      </c>
      <c r="U6" s="38">
        <f t="shared" si="8"/>
        <v>5445</v>
      </c>
      <c r="V6" s="38">
        <f t="shared" si="8"/>
        <v>5940</v>
      </c>
      <c r="W6" s="38">
        <f t="shared" si="8"/>
        <v>6435</v>
      </c>
      <c r="X6" s="38">
        <f t="shared" si="8"/>
        <v>6930</v>
      </c>
      <c r="Y6" s="38">
        <f t="shared" si="8"/>
        <v>7425</v>
      </c>
      <c r="Z6" s="38">
        <f t="shared" si="8"/>
        <v>7920</v>
      </c>
      <c r="AA6" s="38">
        <f t="shared" si="8"/>
        <v>8415</v>
      </c>
      <c r="AB6" s="38">
        <f t="shared" si="8"/>
        <v>8910</v>
      </c>
      <c r="AC6" s="38">
        <f t="shared" si="8"/>
        <v>9405</v>
      </c>
      <c r="AD6" s="38">
        <f t="shared" si="8"/>
        <v>9900</v>
      </c>
      <c r="AE6" s="38">
        <f t="shared" si="8"/>
        <v>10395</v>
      </c>
      <c r="AF6" s="38">
        <f t="shared" si="8"/>
        <v>10890</v>
      </c>
      <c r="AG6" s="43"/>
      <c r="AH6" s="38">
        <f>$F$6*AH1</f>
        <v>495</v>
      </c>
      <c r="AI6" s="38">
        <f t="shared" ref="AI6:BC6" si="9">$F$6*AI1</f>
        <v>990</v>
      </c>
      <c r="AJ6" s="38">
        <f t="shared" si="9"/>
        <v>1485</v>
      </c>
      <c r="AK6" s="38">
        <f t="shared" si="9"/>
        <v>1980</v>
      </c>
      <c r="AL6" s="38">
        <f t="shared" si="9"/>
        <v>2475</v>
      </c>
      <c r="AM6" s="38">
        <f t="shared" si="9"/>
        <v>2970</v>
      </c>
      <c r="AN6" s="38">
        <f t="shared" si="9"/>
        <v>3465</v>
      </c>
      <c r="AO6" s="38">
        <f t="shared" si="9"/>
        <v>3960</v>
      </c>
      <c r="AP6" s="38">
        <f t="shared" si="9"/>
        <v>4455</v>
      </c>
      <c r="AQ6" s="38">
        <f t="shared" si="9"/>
        <v>4950</v>
      </c>
      <c r="AR6" s="38">
        <f t="shared" si="9"/>
        <v>5445</v>
      </c>
      <c r="AS6" s="38">
        <f t="shared" si="9"/>
        <v>5940</v>
      </c>
      <c r="AT6" s="38">
        <f t="shared" si="9"/>
        <v>6435</v>
      </c>
      <c r="AU6" s="38">
        <f t="shared" si="9"/>
        <v>6930</v>
      </c>
      <c r="AV6" s="38">
        <f t="shared" si="9"/>
        <v>7425</v>
      </c>
      <c r="AW6" s="38">
        <f t="shared" si="9"/>
        <v>7920</v>
      </c>
      <c r="AX6" s="38">
        <f t="shared" si="9"/>
        <v>8415</v>
      </c>
      <c r="AY6" s="38">
        <f t="shared" si="9"/>
        <v>8910</v>
      </c>
      <c r="AZ6" s="38">
        <f t="shared" si="9"/>
        <v>9405</v>
      </c>
      <c r="BA6" s="38">
        <f t="shared" si="9"/>
        <v>9900</v>
      </c>
      <c r="BB6" s="38">
        <f t="shared" si="9"/>
        <v>10395</v>
      </c>
      <c r="BC6" s="38">
        <f t="shared" si="9"/>
        <v>10890</v>
      </c>
    </row>
    <row r="7" spans="1:55" s="19" customFormat="1" ht="14.5">
      <c r="A7" s="55" t="s">
        <v>78</v>
      </c>
      <c r="B7" s="28" t="s">
        <v>33</v>
      </c>
      <c r="C7" s="28" t="s">
        <v>33</v>
      </c>
      <c r="D7" s="28" t="s">
        <v>33</v>
      </c>
      <c r="E7" s="27">
        <v>495</v>
      </c>
      <c r="F7" s="27">
        <v>495</v>
      </c>
      <c r="G7" s="26" t="s">
        <v>8</v>
      </c>
      <c r="H7" s="26" t="s">
        <v>38</v>
      </c>
      <c r="I7" s="26" t="s">
        <v>8</v>
      </c>
      <c r="J7" s="40" t="s">
        <v>33</v>
      </c>
      <c r="K7" s="38">
        <f t="shared" ref="K7:AF8" si="10">$E$7*K1</f>
        <v>495</v>
      </c>
      <c r="L7" s="38">
        <f t="shared" si="10"/>
        <v>990</v>
      </c>
      <c r="M7" s="38">
        <f t="shared" si="10"/>
        <v>1485</v>
      </c>
      <c r="N7" s="38">
        <f t="shared" si="10"/>
        <v>1980</v>
      </c>
      <c r="O7" s="38">
        <f t="shared" si="10"/>
        <v>2475</v>
      </c>
      <c r="P7" s="38">
        <f t="shared" si="10"/>
        <v>2970</v>
      </c>
      <c r="Q7" s="38">
        <f t="shared" si="10"/>
        <v>3465</v>
      </c>
      <c r="R7" s="38">
        <f t="shared" si="10"/>
        <v>3960</v>
      </c>
      <c r="S7" s="38">
        <f t="shared" si="10"/>
        <v>4455</v>
      </c>
      <c r="T7" s="38">
        <f t="shared" si="10"/>
        <v>4950</v>
      </c>
      <c r="U7" s="38">
        <f t="shared" si="10"/>
        <v>5445</v>
      </c>
      <c r="V7" s="38">
        <f t="shared" si="10"/>
        <v>5940</v>
      </c>
      <c r="W7" s="38">
        <f t="shared" si="10"/>
        <v>6435</v>
      </c>
      <c r="X7" s="38">
        <f t="shared" si="10"/>
        <v>6930</v>
      </c>
      <c r="Y7" s="38">
        <f t="shared" si="10"/>
        <v>7425</v>
      </c>
      <c r="Z7" s="38">
        <f t="shared" si="10"/>
        <v>7920</v>
      </c>
      <c r="AA7" s="38">
        <f t="shared" si="10"/>
        <v>8415</v>
      </c>
      <c r="AB7" s="38">
        <f t="shared" si="10"/>
        <v>8910</v>
      </c>
      <c r="AC7" s="38">
        <f t="shared" si="10"/>
        <v>9405</v>
      </c>
      <c r="AD7" s="38">
        <f t="shared" si="10"/>
        <v>9900</v>
      </c>
      <c r="AE7" s="38">
        <f t="shared" si="10"/>
        <v>10395</v>
      </c>
      <c r="AF7" s="38">
        <f t="shared" si="10"/>
        <v>10890</v>
      </c>
      <c r="AG7" s="43" t="s">
        <v>33</v>
      </c>
      <c r="AH7" s="38">
        <f t="shared" ref="AH7:BC8" si="11">$F$7*AH1</f>
        <v>495</v>
      </c>
      <c r="AI7" s="38">
        <f t="shared" si="11"/>
        <v>990</v>
      </c>
      <c r="AJ7" s="38">
        <f t="shared" si="11"/>
        <v>1485</v>
      </c>
      <c r="AK7" s="38">
        <f t="shared" si="11"/>
        <v>1980</v>
      </c>
      <c r="AL7" s="38">
        <f t="shared" si="11"/>
        <v>2475</v>
      </c>
      <c r="AM7" s="38">
        <f t="shared" si="11"/>
        <v>2970</v>
      </c>
      <c r="AN7" s="38">
        <f t="shared" si="11"/>
        <v>3465</v>
      </c>
      <c r="AO7" s="38">
        <f t="shared" si="11"/>
        <v>3960</v>
      </c>
      <c r="AP7" s="38">
        <f t="shared" si="11"/>
        <v>4455</v>
      </c>
      <c r="AQ7" s="38">
        <f t="shared" si="11"/>
        <v>4950</v>
      </c>
      <c r="AR7" s="38">
        <f t="shared" si="11"/>
        <v>5445</v>
      </c>
      <c r="AS7" s="38">
        <f t="shared" si="11"/>
        <v>5940</v>
      </c>
      <c r="AT7" s="38">
        <f t="shared" si="11"/>
        <v>6435</v>
      </c>
      <c r="AU7" s="38">
        <f t="shared" si="11"/>
        <v>6930</v>
      </c>
      <c r="AV7" s="38">
        <f t="shared" si="11"/>
        <v>7425</v>
      </c>
      <c r="AW7" s="38">
        <f t="shared" si="11"/>
        <v>7920</v>
      </c>
      <c r="AX7" s="38">
        <f t="shared" si="11"/>
        <v>8415</v>
      </c>
      <c r="AY7" s="38">
        <f t="shared" si="11"/>
        <v>8910</v>
      </c>
      <c r="AZ7" s="38">
        <f t="shared" si="11"/>
        <v>9405</v>
      </c>
      <c r="BA7" s="38">
        <f t="shared" si="11"/>
        <v>9900</v>
      </c>
      <c r="BB7" s="38">
        <f t="shared" si="11"/>
        <v>10395</v>
      </c>
      <c r="BC7" s="38">
        <f t="shared" si="11"/>
        <v>10890</v>
      </c>
    </row>
    <row r="8" spans="1:55" s="19" customFormat="1" ht="14.5">
      <c r="A8" s="55" t="s">
        <v>92</v>
      </c>
      <c r="B8" s="28" t="s">
        <v>33</v>
      </c>
      <c r="C8" s="28" t="s">
        <v>33</v>
      </c>
      <c r="D8" s="28" t="s">
        <v>33</v>
      </c>
      <c r="E8" s="27">
        <v>468</v>
      </c>
      <c r="F8" s="27">
        <v>468</v>
      </c>
      <c r="G8" s="26" t="s">
        <v>8</v>
      </c>
      <c r="H8" s="26" t="s">
        <v>38</v>
      </c>
      <c r="I8" s="26" t="s">
        <v>8</v>
      </c>
      <c r="J8" s="40"/>
      <c r="K8" s="38">
        <f>$E$8*K1</f>
        <v>468</v>
      </c>
      <c r="L8" s="38">
        <f t="shared" ref="L8:AF8" si="12">$E$8*L1</f>
        <v>936</v>
      </c>
      <c r="M8" s="38">
        <f t="shared" si="12"/>
        <v>1404</v>
      </c>
      <c r="N8" s="38">
        <f t="shared" si="12"/>
        <v>1872</v>
      </c>
      <c r="O8" s="38">
        <f t="shared" si="12"/>
        <v>2340</v>
      </c>
      <c r="P8" s="38">
        <f t="shared" si="12"/>
        <v>2808</v>
      </c>
      <c r="Q8" s="38">
        <f t="shared" si="12"/>
        <v>3276</v>
      </c>
      <c r="R8" s="38">
        <f t="shared" si="12"/>
        <v>3744</v>
      </c>
      <c r="S8" s="38">
        <f t="shared" si="12"/>
        <v>4212</v>
      </c>
      <c r="T8" s="38">
        <f t="shared" si="12"/>
        <v>4680</v>
      </c>
      <c r="U8" s="38">
        <f t="shared" si="12"/>
        <v>5148</v>
      </c>
      <c r="V8" s="38">
        <f t="shared" si="12"/>
        <v>5616</v>
      </c>
      <c r="W8" s="38">
        <f t="shared" si="12"/>
        <v>6084</v>
      </c>
      <c r="X8" s="38">
        <f t="shared" si="12"/>
        <v>6552</v>
      </c>
      <c r="Y8" s="38">
        <f t="shared" si="12"/>
        <v>7020</v>
      </c>
      <c r="Z8" s="38">
        <f t="shared" si="12"/>
        <v>7488</v>
      </c>
      <c r="AA8" s="38">
        <f t="shared" si="12"/>
        <v>7956</v>
      </c>
      <c r="AB8" s="38">
        <f t="shared" si="12"/>
        <v>8424</v>
      </c>
      <c r="AC8" s="38">
        <f t="shared" si="12"/>
        <v>8892</v>
      </c>
      <c r="AD8" s="38">
        <f t="shared" si="12"/>
        <v>9360</v>
      </c>
      <c r="AE8" s="38">
        <f t="shared" si="12"/>
        <v>9828</v>
      </c>
      <c r="AF8" s="38">
        <f t="shared" si="12"/>
        <v>10296</v>
      </c>
      <c r="AG8" s="43"/>
      <c r="AH8" s="38">
        <f>$F$8*AH1</f>
        <v>468</v>
      </c>
      <c r="AI8" s="38">
        <f t="shared" ref="AI8:BC8" si="13">$F$8*AI1</f>
        <v>936</v>
      </c>
      <c r="AJ8" s="38">
        <f t="shared" si="13"/>
        <v>1404</v>
      </c>
      <c r="AK8" s="38">
        <f t="shared" si="13"/>
        <v>1872</v>
      </c>
      <c r="AL8" s="38">
        <f t="shared" si="13"/>
        <v>2340</v>
      </c>
      <c r="AM8" s="38">
        <f t="shared" si="13"/>
        <v>2808</v>
      </c>
      <c r="AN8" s="38">
        <f t="shared" si="13"/>
        <v>3276</v>
      </c>
      <c r="AO8" s="38">
        <f t="shared" si="13"/>
        <v>3744</v>
      </c>
      <c r="AP8" s="38">
        <f t="shared" si="13"/>
        <v>4212</v>
      </c>
      <c r="AQ8" s="38">
        <f t="shared" si="13"/>
        <v>4680</v>
      </c>
      <c r="AR8" s="38">
        <f t="shared" si="13"/>
        <v>5148</v>
      </c>
      <c r="AS8" s="38">
        <f t="shared" si="13"/>
        <v>5616</v>
      </c>
      <c r="AT8" s="38">
        <f t="shared" si="13"/>
        <v>6084</v>
      </c>
      <c r="AU8" s="38">
        <f t="shared" si="13"/>
        <v>6552</v>
      </c>
      <c r="AV8" s="38">
        <f t="shared" si="13"/>
        <v>7020</v>
      </c>
      <c r="AW8" s="38">
        <f t="shared" si="13"/>
        <v>7488</v>
      </c>
      <c r="AX8" s="38">
        <f t="shared" si="13"/>
        <v>7956</v>
      </c>
      <c r="AY8" s="38">
        <f t="shared" si="13"/>
        <v>8424</v>
      </c>
      <c r="AZ8" s="38">
        <f t="shared" si="13"/>
        <v>8892</v>
      </c>
      <c r="BA8" s="38">
        <f t="shared" si="13"/>
        <v>9360</v>
      </c>
      <c r="BB8" s="38">
        <f t="shared" si="13"/>
        <v>9828</v>
      </c>
      <c r="BC8" s="38">
        <f t="shared" si="13"/>
        <v>10296</v>
      </c>
    </row>
    <row r="9" spans="1:55" s="19" customFormat="1" ht="14.5">
      <c r="A9" s="55" t="s">
        <v>93</v>
      </c>
      <c r="B9" s="28" t="s">
        <v>33</v>
      </c>
      <c r="C9" s="28" t="s">
        <v>33</v>
      </c>
      <c r="D9" s="28" t="s">
        <v>33</v>
      </c>
      <c r="E9" s="27">
        <v>468</v>
      </c>
      <c r="F9" s="27">
        <v>468</v>
      </c>
      <c r="G9" s="26" t="s">
        <v>8</v>
      </c>
      <c r="H9" s="26" t="s">
        <v>38</v>
      </c>
      <c r="I9" s="26" t="s">
        <v>8</v>
      </c>
      <c r="J9" s="40"/>
      <c r="K9" s="38">
        <f>$E$9*K1</f>
        <v>468</v>
      </c>
      <c r="L9" s="38">
        <f t="shared" ref="L9:AF9" si="14">$E$9*L1</f>
        <v>936</v>
      </c>
      <c r="M9" s="38">
        <f t="shared" si="14"/>
        <v>1404</v>
      </c>
      <c r="N9" s="38">
        <f t="shared" si="14"/>
        <v>1872</v>
      </c>
      <c r="O9" s="38">
        <f t="shared" si="14"/>
        <v>2340</v>
      </c>
      <c r="P9" s="38">
        <f t="shared" si="14"/>
        <v>2808</v>
      </c>
      <c r="Q9" s="38">
        <f t="shared" si="14"/>
        <v>3276</v>
      </c>
      <c r="R9" s="38">
        <f t="shared" si="14"/>
        <v>3744</v>
      </c>
      <c r="S9" s="38">
        <f t="shared" si="14"/>
        <v>4212</v>
      </c>
      <c r="T9" s="38">
        <f t="shared" si="14"/>
        <v>4680</v>
      </c>
      <c r="U9" s="38">
        <f t="shared" si="14"/>
        <v>5148</v>
      </c>
      <c r="V9" s="38">
        <f t="shared" si="14"/>
        <v>5616</v>
      </c>
      <c r="W9" s="38">
        <f t="shared" si="14"/>
        <v>6084</v>
      </c>
      <c r="X9" s="38">
        <f t="shared" si="14"/>
        <v>6552</v>
      </c>
      <c r="Y9" s="38">
        <f t="shared" si="14"/>
        <v>7020</v>
      </c>
      <c r="Z9" s="38">
        <f t="shared" si="14"/>
        <v>7488</v>
      </c>
      <c r="AA9" s="38">
        <f t="shared" si="14"/>
        <v>7956</v>
      </c>
      <c r="AB9" s="38">
        <f t="shared" si="14"/>
        <v>8424</v>
      </c>
      <c r="AC9" s="38">
        <f t="shared" si="14"/>
        <v>8892</v>
      </c>
      <c r="AD9" s="38">
        <f t="shared" si="14"/>
        <v>9360</v>
      </c>
      <c r="AE9" s="38">
        <f t="shared" si="14"/>
        <v>9828</v>
      </c>
      <c r="AF9" s="38">
        <f t="shared" si="14"/>
        <v>10296</v>
      </c>
      <c r="AG9" s="43"/>
      <c r="AH9" s="38">
        <f>$F$9*AH1</f>
        <v>468</v>
      </c>
      <c r="AI9" s="38">
        <f t="shared" ref="AI9:BC9" si="15">$F$9*AI1</f>
        <v>936</v>
      </c>
      <c r="AJ9" s="38">
        <f t="shared" si="15"/>
        <v>1404</v>
      </c>
      <c r="AK9" s="38">
        <f t="shared" si="15"/>
        <v>1872</v>
      </c>
      <c r="AL9" s="38">
        <f t="shared" si="15"/>
        <v>2340</v>
      </c>
      <c r="AM9" s="38">
        <f t="shared" si="15"/>
        <v>2808</v>
      </c>
      <c r="AN9" s="38">
        <f t="shared" si="15"/>
        <v>3276</v>
      </c>
      <c r="AO9" s="38">
        <f t="shared" si="15"/>
        <v>3744</v>
      </c>
      <c r="AP9" s="38">
        <f t="shared" si="15"/>
        <v>4212</v>
      </c>
      <c r="AQ9" s="38">
        <f t="shared" si="15"/>
        <v>4680</v>
      </c>
      <c r="AR9" s="38">
        <f t="shared" si="15"/>
        <v>5148</v>
      </c>
      <c r="AS9" s="38">
        <f t="shared" si="15"/>
        <v>5616</v>
      </c>
      <c r="AT9" s="38">
        <f t="shared" si="15"/>
        <v>6084</v>
      </c>
      <c r="AU9" s="38">
        <f t="shared" si="15"/>
        <v>6552</v>
      </c>
      <c r="AV9" s="38">
        <f t="shared" si="15"/>
        <v>7020</v>
      </c>
      <c r="AW9" s="38">
        <f t="shared" si="15"/>
        <v>7488</v>
      </c>
      <c r="AX9" s="38">
        <f t="shared" si="15"/>
        <v>7956</v>
      </c>
      <c r="AY9" s="38">
        <f t="shared" si="15"/>
        <v>8424</v>
      </c>
      <c r="AZ9" s="38">
        <f t="shared" si="15"/>
        <v>8892</v>
      </c>
      <c r="BA9" s="38">
        <f t="shared" si="15"/>
        <v>9360</v>
      </c>
      <c r="BB9" s="38">
        <f t="shared" si="15"/>
        <v>9828</v>
      </c>
      <c r="BC9" s="38">
        <f t="shared" si="15"/>
        <v>10296</v>
      </c>
    </row>
    <row r="10" spans="1:55" s="19" customFormat="1" ht="14.5">
      <c r="A10" s="55" t="s">
        <v>41</v>
      </c>
      <c r="B10" s="28" t="s">
        <v>33</v>
      </c>
      <c r="C10" s="28" t="s">
        <v>33</v>
      </c>
      <c r="D10" s="28" t="s">
        <v>33</v>
      </c>
      <c r="E10" s="27">
        <v>477</v>
      </c>
      <c r="F10" s="27">
        <v>477</v>
      </c>
      <c r="G10" s="26" t="s">
        <v>8</v>
      </c>
      <c r="H10" s="26" t="s">
        <v>38</v>
      </c>
      <c r="I10" s="26" t="s">
        <v>8</v>
      </c>
      <c r="J10" s="40"/>
      <c r="K10" s="38">
        <f>$E$10*K1</f>
        <v>477</v>
      </c>
      <c r="L10" s="38">
        <f t="shared" ref="L10:AF10" si="16">$E$10*L1</f>
        <v>954</v>
      </c>
      <c r="M10" s="38">
        <f t="shared" si="16"/>
        <v>1431</v>
      </c>
      <c r="N10" s="38">
        <f t="shared" si="16"/>
        <v>1908</v>
      </c>
      <c r="O10" s="38">
        <f t="shared" si="16"/>
        <v>2385</v>
      </c>
      <c r="P10" s="38">
        <f t="shared" si="16"/>
        <v>2862</v>
      </c>
      <c r="Q10" s="38">
        <f t="shared" si="16"/>
        <v>3339</v>
      </c>
      <c r="R10" s="38">
        <f t="shared" si="16"/>
        <v>3816</v>
      </c>
      <c r="S10" s="38">
        <f t="shared" si="16"/>
        <v>4293</v>
      </c>
      <c r="T10" s="38">
        <f t="shared" si="16"/>
        <v>4770</v>
      </c>
      <c r="U10" s="38">
        <f t="shared" si="16"/>
        <v>5247</v>
      </c>
      <c r="V10" s="38">
        <f t="shared" si="16"/>
        <v>5724</v>
      </c>
      <c r="W10" s="38">
        <f t="shared" si="16"/>
        <v>6201</v>
      </c>
      <c r="X10" s="38">
        <f t="shared" si="16"/>
        <v>6678</v>
      </c>
      <c r="Y10" s="38">
        <f t="shared" si="16"/>
        <v>7155</v>
      </c>
      <c r="Z10" s="38">
        <f t="shared" si="16"/>
        <v>7632</v>
      </c>
      <c r="AA10" s="38">
        <f t="shared" si="16"/>
        <v>8109</v>
      </c>
      <c r="AB10" s="38">
        <f t="shared" si="16"/>
        <v>8586</v>
      </c>
      <c r="AC10" s="38">
        <f t="shared" si="16"/>
        <v>9063</v>
      </c>
      <c r="AD10" s="38">
        <f t="shared" si="16"/>
        <v>9540</v>
      </c>
      <c r="AE10" s="38">
        <f t="shared" si="16"/>
        <v>10017</v>
      </c>
      <c r="AF10" s="38">
        <f t="shared" si="16"/>
        <v>10494</v>
      </c>
      <c r="AG10" s="43"/>
      <c r="AH10" s="38">
        <f>$F$10*AH1</f>
        <v>477</v>
      </c>
      <c r="AI10" s="38">
        <f t="shared" ref="AI10:BC10" si="17">$F$10*AI1</f>
        <v>954</v>
      </c>
      <c r="AJ10" s="38">
        <f t="shared" si="17"/>
        <v>1431</v>
      </c>
      <c r="AK10" s="38">
        <f t="shared" si="17"/>
        <v>1908</v>
      </c>
      <c r="AL10" s="38">
        <f t="shared" si="17"/>
        <v>2385</v>
      </c>
      <c r="AM10" s="38">
        <f t="shared" si="17"/>
        <v>2862</v>
      </c>
      <c r="AN10" s="38">
        <f t="shared" si="17"/>
        <v>3339</v>
      </c>
      <c r="AO10" s="38">
        <f t="shared" si="17"/>
        <v>3816</v>
      </c>
      <c r="AP10" s="38">
        <f t="shared" si="17"/>
        <v>4293</v>
      </c>
      <c r="AQ10" s="38">
        <f t="shared" si="17"/>
        <v>4770</v>
      </c>
      <c r="AR10" s="38">
        <f t="shared" si="17"/>
        <v>5247</v>
      </c>
      <c r="AS10" s="38">
        <f t="shared" si="17"/>
        <v>5724</v>
      </c>
      <c r="AT10" s="38">
        <f t="shared" si="17"/>
        <v>6201</v>
      </c>
      <c r="AU10" s="38">
        <f t="shared" si="17"/>
        <v>6678</v>
      </c>
      <c r="AV10" s="38">
        <f t="shared" si="17"/>
        <v>7155</v>
      </c>
      <c r="AW10" s="38">
        <f t="shared" si="17"/>
        <v>7632</v>
      </c>
      <c r="AX10" s="38">
        <f t="shared" si="17"/>
        <v>8109</v>
      </c>
      <c r="AY10" s="38">
        <f t="shared" si="17"/>
        <v>8586</v>
      </c>
      <c r="AZ10" s="38">
        <f t="shared" si="17"/>
        <v>9063</v>
      </c>
      <c r="BA10" s="38">
        <f t="shared" si="17"/>
        <v>9540</v>
      </c>
      <c r="BB10" s="38">
        <f t="shared" si="17"/>
        <v>10017</v>
      </c>
      <c r="BC10" s="38">
        <f t="shared" si="17"/>
        <v>10494</v>
      </c>
    </row>
    <row r="11" spans="1:55" s="19" customFormat="1" ht="14.5">
      <c r="A11" s="55" t="s">
        <v>42</v>
      </c>
      <c r="B11" s="28" t="s">
        <v>33</v>
      </c>
      <c r="C11" s="28" t="s">
        <v>33</v>
      </c>
      <c r="D11" s="28" t="s">
        <v>33</v>
      </c>
      <c r="E11" s="27">
        <v>477</v>
      </c>
      <c r="F11" s="27">
        <v>477</v>
      </c>
      <c r="G11" s="26" t="s">
        <v>8</v>
      </c>
      <c r="H11" s="26" t="s">
        <v>38</v>
      </c>
      <c r="I11" s="26" t="s">
        <v>8</v>
      </c>
      <c r="J11" s="40"/>
      <c r="K11" s="38">
        <f>$E$11*K1</f>
        <v>477</v>
      </c>
      <c r="L11" s="38">
        <f t="shared" ref="L11:AF11" si="18">$E$11*L1</f>
        <v>954</v>
      </c>
      <c r="M11" s="38">
        <f t="shared" si="18"/>
        <v>1431</v>
      </c>
      <c r="N11" s="38">
        <f t="shared" si="18"/>
        <v>1908</v>
      </c>
      <c r="O11" s="38">
        <f t="shared" si="18"/>
        <v>2385</v>
      </c>
      <c r="P11" s="38">
        <f t="shared" si="18"/>
        <v>2862</v>
      </c>
      <c r="Q11" s="38">
        <f t="shared" si="18"/>
        <v>3339</v>
      </c>
      <c r="R11" s="38">
        <f t="shared" si="18"/>
        <v>3816</v>
      </c>
      <c r="S11" s="38">
        <f t="shared" si="18"/>
        <v>4293</v>
      </c>
      <c r="T11" s="38">
        <f t="shared" si="18"/>
        <v>4770</v>
      </c>
      <c r="U11" s="38">
        <f t="shared" si="18"/>
        <v>5247</v>
      </c>
      <c r="V11" s="38">
        <f t="shared" si="18"/>
        <v>5724</v>
      </c>
      <c r="W11" s="38">
        <f t="shared" si="18"/>
        <v>6201</v>
      </c>
      <c r="X11" s="38">
        <f t="shared" si="18"/>
        <v>6678</v>
      </c>
      <c r="Y11" s="38">
        <f t="shared" si="18"/>
        <v>7155</v>
      </c>
      <c r="Z11" s="38">
        <f t="shared" si="18"/>
        <v>7632</v>
      </c>
      <c r="AA11" s="38">
        <f t="shared" si="18"/>
        <v>8109</v>
      </c>
      <c r="AB11" s="38">
        <f t="shared" si="18"/>
        <v>8586</v>
      </c>
      <c r="AC11" s="38">
        <f t="shared" si="18"/>
        <v>9063</v>
      </c>
      <c r="AD11" s="38">
        <f t="shared" si="18"/>
        <v>9540</v>
      </c>
      <c r="AE11" s="38">
        <f t="shared" si="18"/>
        <v>10017</v>
      </c>
      <c r="AF11" s="38">
        <f t="shared" si="18"/>
        <v>10494</v>
      </c>
      <c r="AG11" s="43"/>
      <c r="AH11" s="38">
        <f>$F$11*AH1</f>
        <v>477</v>
      </c>
      <c r="AI11" s="38">
        <f t="shared" ref="AI11:BC11" si="19">$F$11*AI1</f>
        <v>954</v>
      </c>
      <c r="AJ11" s="38">
        <f t="shared" si="19"/>
        <v>1431</v>
      </c>
      <c r="AK11" s="38">
        <f t="shared" si="19"/>
        <v>1908</v>
      </c>
      <c r="AL11" s="38">
        <f t="shared" si="19"/>
        <v>2385</v>
      </c>
      <c r="AM11" s="38">
        <f t="shared" si="19"/>
        <v>2862</v>
      </c>
      <c r="AN11" s="38">
        <f t="shared" si="19"/>
        <v>3339</v>
      </c>
      <c r="AO11" s="38">
        <f t="shared" si="19"/>
        <v>3816</v>
      </c>
      <c r="AP11" s="38">
        <f t="shared" si="19"/>
        <v>4293</v>
      </c>
      <c r="AQ11" s="38">
        <f t="shared" si="19"/>
        <v>4770</v>
      </c>
      <c r="AR11" s="38">
        <f t="shared" si="19"/>
        <v>5247</v>
      </c>
      <c r="AS11" s="38">
        <f t="shared" si="19"/>
        <v>5724</v>
      </c>
      <c r="AT11" s="38">
        <f t="shared" si="19"/>
        <v>6201</v>
      </c>
      <c r="AU11" s="38">
        <f t="shared" si="19"/>
        <v>6678</v>
      </c>
      <c r="AV11" s="38">
        <f t="shared" si="19"/>
        <v>7155</v>
      </c>
      <c r="AW11" s="38">
        <f t="shared" si="19"/>
        <v>7632</v>
      </c>
      <c r="AX11" s="38">
        <f t="shared" si="19"/>
        <v>8109</v>
      </c>
      <c r="AY11" s="38">
        <f t="shared" si="19"/>
        <v>8586</v>
      </c>
      <c r="AZ11" s="38">
        <f t="shared" si="19"/>
        <v>9063</v>
      </c>
      <c r="BA11" s="38">
        <f t="shared" si="19"/>
        <v>9540</v>
      </c>
      <c r="BB11" s="38">
        <f t="shared" si="19"/>
        <v>10017</v>
      </c>
      <c r="BC11" s="38">
        <f t="shared" si="19"/>
        <v>10494</v>
      </c>
    </row>
    <row r="12" spans="1:55" ht="14.5">
      <c r="A12" s="55" t="s">
        <v>43</v>
      </c>
      <c r="B12" s="28" t="s">
        <v>33</v>
      </c>
      <c r="C12" s="28" t="s">
        <v>33</v>
      </c>
      <c r="D12" s="28" t="s">
        <v>33</v>
      </c>
      <c r="E12" s="27">
        <v>567</v>
      </c>
      <c r="F12" s="27">
        <v>567</v>
      </c>
      <c r="G12" s="26" t="s">
        <v>8</v>
      </c>
      <c r="H12" s="26" t="s">
        <v>38</v>
      </c>
      <c r="I12" s="26" t="s">
        <v>8</v>
      </c>
      <c r="J12" s="40"/>
      <c r="K12" s="38">
        <f t="shared" ref="K12:AF12" si="20">$E$12*K1</f>
        <v>567</v>
      </c>
      <c r="L12" s="38">
        <f t="shared" si="20"/>
        <v>1134</v>
      </c>
      <c r="M12" s="38">
        <f t="shared" si="20"/>
        <v>1701</v>
      </c>
      <c r="N12" s="38">
        <f t="shared" si="20"/>
        <v>2268</v>
      </c>
      <c r="O12" s="38">
        <f t="shared" si="20"/>
        <v>2835</v>
      </c>
      <c r="P12" s="38">
        <f t="shared" si="20"/>
        <v>3402</v>
      </c>
      <c r="Q12" s="38">
        <f t="shared" si="20"/>
        <v>3969</v>
      </c>
      <c r="R12" s="38">
        <f t="shared" si="20"/>
        <v>4536</v>
      </c>
      <c r="S12" s="38">
        <f t="shared" si="20"/>
        <v>5103</v>
      </c>
      <c r="T12" s="38">
        <f t="shared" si="20"/>
        <v>5670</v>
      </c>
      <c r="U12" s="38">
        <f t="shared" si="20"/>
        <v>6237</v>
      </c>
      <c r="V12" s="38">
        <f t="shared" si="20"/>
        <v>6804</v>
      </c>
      <c r="W12" s="38">
        <f t="shared" si="20"/>
        <v>7371</v>
      </c>
      <c r="X12" s="38">
        <f t="shared" si="20"/>
        <v>7938</v>
      </c>
      <c r="Y12" s="38">
        <f t="shared" si="20"/>
        <v>8505</v>
      </c>
      <c r="Z12" s="38">
        <f t="shared" si="20"/>
        <v>9072</v>
      </c>
      <c r="AA12" s="38">
        <f t="shared" si="20"/>
        <v>9639</v>
      </c>
      <c r="AB12" s="38">
        <f t="shared" si="20"/>
        <v>10206</v>
      </c>
      <c r="AC12" s="38">
        <f t="shared" si="20"/>
        <v>10773</v>
      </c>
      <c r="AD12" s="38">
        <f t="shared" si="20"/>
        <v>11340</v>
      </c>
      <c r="AE12" s="38">
        <f t="shared" si="20"/>
        <v>11907</v>
      </c>
      <c r="AF12" s="38">
        <f t="shared" si="20"/>
        <v>12474</v>
      </c>
      <c r="AG12" s="43" t="s">
        <v>33</v>
      </c>
      <c r="AH12" s="38">
        <f t="shared" ref="AH12:BC12" si="21">$F$12*AH1</f>
        <v>567</v>
      </c>
      <c r="AI12" s="38">
        <f t="shared" si="21"/>
        <v>1134</v>
      </c>
      <c r="AJ12" s="38">
        <f t="shared" si="21"/>
        <v>1701</v>
      </c>
      <c r="AK12" s="38">
        <f t="shared" si="21"/>
        <v>2268</v>
      </c>
      <c r="AL12" s="38">
        <f t="shared" si="21"/>
        <v>2835</v>
      </c>
      <c r="AM12" s="38">
        <f t="shared" si="21"/>
        <v>3402</v>
      </c>
      <c r="AN12" s="38">
        <f t="shared" si="21"/>
        <v>3969</v>
      </c>
      <c r="AO12" s="38">
        <f t="shared" si="21"/>
        <v>4536</v>
      </c>
      <c r="AP12" s="38">
        <f t="shared" si="21"/>
        <v>5103</v>
      </c>
      <c r="AQ12" s="38">
        <f t="shared" si="21"/>
        <v>5670</v>
      </c>
      <c r="AR12" s="38">
        <f t="shared" si="21"/>
        <v>6237</v>
      </c>
      <c r="AS12" s="38">
        <f t="shared" si="21"/>
        <v>6804</v>
      </c>
      <c r="AT12" s="38">
        <f t="shared" si="21"/>
        <v>7371</v>
      </c>
      <c r="AU12" s="38">
        <f t="shared" si="21"/>
        <v>7938</v>
      </c>
      <c r="AV12" s="38">
        <f t="shared" si="21"/>
        <v>8505</v>
      </c>
      <c r="AW12" s="38">
        <f t="shared" si="21"/>
        <v>9072</v>
      </c>
      <c r="AX12" s="38">
        <f t="shared" si="21"/>
        <v>9639</v>
      </c>
      <c r="AY12" s="38">
        <f t="shared" si="21"/>
        <v>10206</v>
      </c>
      <c r="AZ12" s="38">
        <f t="shared" si="21"/>
        <v>10773</v>
      </c>
      <c r="BA12" s="38">
        <f t="shared" si="21"/>
        <v>11340</v>
      </c>
      <c r="BB12" s="38">
        <f t="shared" si="21"/>
        <v>11907</v>
      </c>
      <c r="BC12" s="38">
        <f t="shared" si="21"/>
        <v>12474</v>
      </c>
    </row>
    <row r="13" spans="1:55" ht="14.5">
      <c r="A13" s="55" t="s">
        <v>89</v>
      </c>
      <c r="B13" s="28" t="s">
        <v>33</v>
      </c>
      <c r="C13" s="28" t="s">
        <v>33</v>
      </c>
      <c r="D13" s="28" t="s">
        <v>33</v>
      </c>
      <c r="E13" s="27">
        <v>254</v>
      </c>
      <c r="F13" s="27">
        <v>254</v>
      </c>
      <c r="G13" s="26" t="s">
        <v>8</v>
      </c>
      <c r="H13" s="26" t="s">
        <v>38</v>
      </c>
      <c r="I13" s="26" t="s">
        <v>8</v>
      </c>
      <c r="J13" s="40" t="s">
        <v>33</v>
      </c>
      <c r="K13" s="38">
        <f t="shared" ref="K13:AF13" si="22">$E$13*K1</f>
        <v>254</v>
      </c>
      <c r="L13" s="38">
        <f t="shared" si="22"/>
        <v>508</v>
      </c>
      <c r="M13" s="38">
        <f t="shared" si="22"/>
        <v>762</v>
      </c>
      <c r="N13" s="38">
        <f t="shared" si="22"/>
        <v>1016</v>
      </c>
      <c r="O13" s="38">
        <f t="shared" si="22"/>
        <v>1270</v>
      </c>
      <c r="P13" s="38">
        <f t="shared" si="22"/>
        <v>1524</v>
      </c>
      <c r="Q13" s="38">
        <f t="shared" si="22"/>
        <v>1778</v>
      </c>
      <c r="R13" s="38">
        <f t="shared" si="22"/>
        <v>2032</v>
      </c>
      <c r="S13" s="38">
        <f t="shared" si="22"/>
        <v>2286</v>
      </c>
      <c r="T13" s="38">
        <f t="shared" si="22"/>
        <v>2540</v>
      </c>
      <c r="U13" s="38">
        <f t="shared" si="22"/>
        <v>2794</v>
      </c>
      <c r="V13" s="38">
        <f t="shared" si="22"/>
        <v>3048</v>
      </c>
      <c r="W13" s="38">
        <f t="shared" si="22"/>
        <v>3302</v>
      </c>
      <c r="X13" s="38">
        <f t="shared" si="22"/>
        <v>3556</v>
      </c>
      <c r="Y13" s="38">
        <f t="shared" si="22"/>
        <v>3810</v>
      </c>
      <c r="Z13" s="38">
        <f t="shared" si="22"/>
        <v>4064</v>
      </c>
      <c r="AA13" s="38">
        <f t="shared" si="22"/>
        <v>4318</v>
      </c>
      <c r="AB13" s="38">
        <f t="shared" si="22"/>
        <v>4572</v>
      </c>
      <c r="AC13" s="38">
        <f t="shared" si="22"/>
        <v>4826</v>
      </c>
      <c r="AD13" s="38">
        <f t="shared" si="22"/>
        <v>5080</v>
      </c>
      <c r="AE13" s="38">
        <f t="shared" si="22"/>
        <v>5334</v>
      </c>
      <c r="AF13" s="38">
        <f t="shared" si="22"/>
        <v>5588</v>
      </c>
      <c r="AG13" s="43" t="s">
        <v>33</v>
      </c>
      <c r="AH13" s="38">
        <f t="shared" ref="AH13:BC13" si="23">$F$13*AH1</f>
        <v>254</v>
      </c>
      <c r="AI13" s="38">
        <f t="shared" si="23"/>
        <v>508</v>
      </c>
      <c r="AJ13" s="38">
        <f t="shared" si="23"/>
        <v>762</v>
      </c>
      <c r="AK13" s="38">
        <f t="shared" si="23"/>
        <v>1016</v>
      </c>
      <c r="AL13" s="38">
        <f t="shared" si="23"/>
        <v>1270</v>
      </c>
      <c r="AM13" s="38">
        <f t="shared" si="23"/>
        <v>1524</v>
      </c>
      <c r="AN13" s="38">
        <f t="shared" si="23"/>
        <v>1778</v>
      </c>
      <c r="AO13" s="38">
        <f t="shared" si="23"/>
        <v>2032</v>
      </c>
      <c r="AP13" s="38">
        <f t="shared" si="23"/>
        <v>2286</v>
      </c>
      <c r="AQ13" s="38">
        <f t="shared" si="23"/>
        <v>2540</v>
      </c>
      <c r="AR13" s="38">
        <f t="shared" si="23"/>
        <v>2794</v>
      </c>
      <c r="AS13" s="38">
        <f t="shared" si="23"/>
        <v>3048</v>
      </c>
      <c r="AT13" s="38">
        <f t="shared" si="23"/>
        <v>3302</v>
      </c>
      <c r="AU13" s="38">
        <f t="shared" si="23"/>
        <v>3556</v>
      </c>
      <c r="AV13" s="38">
        <f t="shared" si="23"/>
        <v>3810</v>
      </c>
      <c r="AW13" s="38">
        <f t="shared" si="23"/>
        <v>4064</v>
      </c>
      <c r="AX13" s="38">
        <f t="shared" si="23"/>
        <v>4318</v>
      </c>
      <c r="AY13" s="38">
        <f t="shared" si="23"/>
        <v>4572</v>
      </c>
      <c r="AZ13" s="38">
        <f t="shared" si="23"/>
        <v>4826</v>
      </c>
      <c r="BA13" s="38">
        <f t="shared" si="23"/>
        <v>5080</v>
      </c>
      <c r="BB13" s="38">
        <f t="shared" si="23"/>
        <v>5334</v>
      </c>
      <c r="BC13" s="38">
        <f t="shared" si="23"/>
        <v>5588</v>
      </c>
    </row>
    <row r="14" spans="1:55" ht="14.5">
      <c r="A14" s="55" t="s">
        <v>91</v>
      </c>
      <c r="B14" s="28" t="s">
        <v>33</v>
      </c>
      <c r="C14" s="28" t="s">
        <v>33</v>
      </c>
      <c r="D14" s="28" t="s">
        <v>33</v>
      </c>
      <c r="E14" s="27">
        <v>254</v>
      </c>
      <c r="F14" s="27">
        <v>254</v>
      </c>
      <c r="G14" s="26" t="s">
        <v>8</v>
      </c>
      <c r="H14" s="26" t="s">
        <v>38</v>
      </c>
      <c r="I14" s="26" t="s">
        <v>8</v>
      </c>
      <c r="J14" s="40"/>
      <c r="K14" s="38">
        <f t="shared" ref="K14:AF14" si="24">$E$14*K1</f>
        <v>254</v>
      </c>
      <c r="L14" s="38">
        <f t="shared" si="24"/>
        <v>508</v>
      </c>
      <c r="M14" s="38">
        <f t="shared" si="24"/>
        <v>762</v>
      </c>
      <c r="N14" s="38">
        <f t="shared" si="24"/>
        <v>1016</v>
      </c>
      <c r="O14" s="38">
        <f t="shared" si="24"/>
        <v>1270</v>
      </c>
      <c r="P14" s="38">
        <f t="shared" si="24"/>
        <v>1524</v>
      </c>
      <c r="Q14" s="38">
        <f t="shared" si="24"/>
        <v>1778</v>
      </c>
      <c r="R14" s="38">
        <f t="shared" si="24"/>
        <v>2032</v>
      </c>
      <c r="S14" s="38">
        <f t="shared" si="24"/>
        <v>2286</v>
      </c>
      <c r="T14" s="38">
        <f t="shared" si="24"/>
        <v>2540</v>
      </c>
      <c r="U14" s="38">
        <f t="shared" si="24"/>
        <v>2794</v>
      </c>
      <c r="V14" s="38">
        <f t="shared" si="24"/>
        <v>3048</v>
      </c>
      <c r="W14" s="38">
        <f t="shared" si="24"/>
        <v>3302</v>
      </c>
      <c r="X14" s="38">
        <f t="shared" si="24"/>
        <v>3556</v>
      </c>
      <c r="Y14" s="38">
        <f t="shared" si="24"/>
        <v>3810</v>
      </c>
      <c r="Z14" s="38">
        <f t="shared" si="24"/>
        <v>4064</v>
      </c>
      <c r="AA14" s="38">
        <f t="shared" si="24"/>
        <v>4318</v>
      </c>
      <c r="AB14" s="38">
        <f t="shared" si="24"/>
        <v>4572</v>
      </c>
      <c r="AC14" s="38">
        <f t="shared" si="24"/>
        <v>4826</v>
      </c>
      <c r="AD14" s="38">
        <f t="shared" si="24"/>
        <v>5080</v>
      </c>
      <c r="AE14" s="38">
        <f t="shared" si="24"/>
        <v>5334</v>
      </c>
      <c r="AF14" s="38">
        <f t="shared" si="24"/>
        <v>5588</v>
      </c>
      <c r="AG14" s="43"/>
      <c r="AH14" s="38">
        <f t="shared" ref="AH14:AU14" si="25">$F$14*AH1</f>
        <v>254</v>
      </c>
      <c r="AI14" s="38">
        <f t="shared" si="25"/>
        <v>508</v>
      </c>
      <c r="AJ14" s="38">
        <f t="shared" si="25"/>
        <v>762</v>
      </c>
      <c r="AK14" s="38">
        <f t="shared" si="25"/>
        <v>1016</v>
      </c>
      <c r="AL14" s="38">
        <f t="shared" si="25"/>
        <v>1270</v>
      </c>
      <c r="AM14" s="38">
        <f t="shared" si="25"/>
        <v>1524</v>
      </c>
      <c r="AN14" s="38">
        <f t="shared" si="25"/>
        <v>1778</v>
      </c>
      <c r="AO14" s="38">
        <f t="shared" si="25"/>
        <v>2032</v>
      </c>
      <c r="AP14" s="38">
        <f t="shared" si="25"/>
        <v>2286</v>
      </c>
      <c r="AQ14" s="38">
        <f t="shared" si="25"/>
        <v>2540</v>
      </c>
      <c r="AR14" s="38">
        <f t="shared" si="25"/>
        <v>2794</v>
      </c>
      <c r="AS14" s="38">
        <f t="shared" si="25"/>
        <v>3048</v>
      </c>
      <c r="AT14" s="38">
        <f t="shared" si="25"/>
        <v>3302</v>
      </c>
      <c r="AU14" s="38">
        <f t="shared" si="25"/>
        <v>3556</v>
      </c>
      <c r="AV14" s="38">
        <f t="shared" ref="AV14:BC14" si="26">$F$14*AV1</f>
        <v>3810</v>
      </c>
      <c r="AW14" s="38">
        <f t="shared" si="26"/>
        <v>4064</v>
      </c>
      <c r="AX14" s="38">
        <f t="shared" si="26"/>
        <v>4318</v>
      </c>
      <c r="AY14" s="38">
        <f t="shared" si="26"/>
        <v>4572</v>
      </c>
      <c r="AZ14" s="38">
        <f t="shared" si="26"/>
        <v>4826</v>
      </c>
      <c r="BA14" s="38">
        <f t="shared" si="26"/>
        <v>5080</v>
      </c>
      <c r="BB14" s="38">
        <f t="shared" si="26"/>
        <v>5334</v>
      </c>
      <c r="BC14" s="38">
        <f t="shared" si="26"/>
        <v>5588</v>
      </c>
    </row>
    <row r="15" spans="1:55" ht="14.5">
      <c r="A15" s="55" t="s">
        <v>90</v>
      </c>
      <c r="B15" s="28" t="s">
        <v>33</v>
      </c>
      <c r="C15" s="28" t="s">
        <v>33</v>
      </c>
      <c r="D15" s="28" t="s">
        <v>33</v>
      </c>
      <c r="E15" s="27">
        <v>254</v>
      </c>
      <c r="F15" s="27">
        <v>254</v>
      </c>
      <c r="G15" s="26" t="s">
        <v>8</v>
      </c>
      <c r="H15" s="26" t="s">
        <v>38</v>
      </c>
      <c r="I15" s="26" t="s">
        <v>8</v>
      </c>
      <c r="J15" s="40" t="s">
        <v>33</v>
      </c>
      <c r="K15" s="38">
        <f t="shared" ref="K15:AF15" si="27">$E$15*K1</f>
        <v>254</v>
      </c>
      <c r="L15" s="38">
        <f t="shared" si="27"/>
        <v>508</v>
      </c>
      <c r="M15" s="38">
        <f t="shared" si="27"/>
        <v>762</v>
      </c>
      <c r="N15" s="38">
        <f t="shared" si="27"/>
        <v>1016</v>
      </c>
      <c r="O15" s="38">
        <f t="shared" si="27"/>
        <v>1270</v>
      </c>
      <c r="P15" s="38">
        <f t="shared" si="27"/>
        <v>1524</v>
      </c>
      <c r="Q15" s="38">
        <f t="shared" si="27"/>
        <v>1778</v>
      </c>
      <c r="R15" s="38">
        <f t="shared" si="27"/>
        <v>2032</v>
      </c>
      <c r="S15" s="38">
        <f t="shared" si="27"/>
        <v>2286</v>
      </c>
      <c r="T15" s="38">
        <f t="shared" si="27"/>
        <v>2540</v>
      </c>
      <c r="U15" s="38">
        <f t="shared" si="27"/>
        <v>2794</v>
      </c>
      <c r="V15" s="38">
        <f t="shared" si="27"/>
        <v>3048</v>
      </c>
      <c r="W15" s="38">
        <f t="shared" si="27"/>
        <v>3302</v>
      </c>
      <c r="X15" s="38">
        <f t="shared" si="27"/>
        <v>3556</v>
      </c>
      <c r="Y15" s="38">
        <f t="shared" si="27"/>
        <v>3810</v>
      </c>
      <c r="Z15" s="38">
        <f t="shared" si="27"/>
        <v>4064</v>
      </c>
      <c r="AA15" s="38">
        <f t="shared" si="27"/>
        <v>4318</v>
      </c>
      <c r="AB15" s="38">
        <f t="shared" si="27"/>
        <v>4572</v>
      </c>
      <c r="AC15" s="38">
        <f t="shared" si="27"/>
        <v>4826</v>
      </c>
      <c r="AD15" s="38">
        <f t="shared" si="27"/>
        <v>5080</v>
      </c>
      <c r="AE15" s="38">
        <f t="shared" si="27"/>
        <v>5334</v>
      </c>
      <c r="AF15" s="38">
        <f t="shared" si="27"/>
        <v>5588</v>
      </c>
      <c r="AG15" s="43" t="s">
        <v>33</v>
      </c>
      <c r="AH15" s="38">
        <f t="shared" ref="AH15:BC15" si="28">$F$15*AH1</f>
        <v>254</v>
      </c>
      <c r="AI15" s="38">
        <f t="shared" si="28"/>
        <v>508</v>
      </c>
      <c r="AJ15" s="38">
        <f t="shared" si="28"/>
        <v>762</v>
      </c>
      <c r="AK15" s="38">
        <f t="shared" si="28"/>
        <v>1016</v>
      </c>
      <c r="AL15" s="38">
        <f t="shared" si="28"/>
        <v>1270</v>
      </c>
      <c r="AM15" s="38">
        <f t="shared" si="28"/>
        <v>1524</v>
      </c>
      <c r="AN15" s="38">
        <f t="shared" si="28"/>
        <v>1778</v>
      </c>
      <c r="AO15" s="38">
        <f t="shared" si="28"/>
        <v>2032</v>
      </c>
      <c r="AP15" s="38">
        <f t="shared" si="28"/>
        <v>2286</v>
      </c>
      <c r="AQ15" s="38">
        <f t="shared" si="28"/>
        <v>2540</v>
      </c>
      <c r="AR15" s="38">
        <f t="shared" si="28"/>
        <v>2794</v>
      </c>
      <c r="AS15" s="38">
        <f t="shared" si="28"/>
        <v>3048</v>
      </c>
      <c r="AT15" s="38">
        <f t="shared" si="28"/>
        <v>3302</v>
      </c>
      <c r="AU15" s="38">
        <f t="shared" si="28"/>
        <v>3556</v>
      </c>
      <c r="AV15" s="38">
        <f t="shared" si="28"/>
        <v>3810</v>
      </c>
      <c r="AW15" s="38">
        <f t="shared" si="28"/>
        <v>4064</v>
      </c>
      <c r="AX15" s="38">
        <f t="shared" si="28"/>
        <v>4318</v>
      </c>
      <c r="AY15" s="38">
        <f t="shared" si="28"/>
        <v>4572</v>
      </c>
      <c r="AZ15" s="38">
        <f t="shared" si="28"/>
        <v>4826</v>
      </c>
      <c r="BA15" s="38">
        <f t="shared" si="28"/>
        <v>5080</v>
      </c>
      <c r="BB15" s="38">
        <f t="shared" si="28"/>
        <v>5334</v>
      </c>
      <c r="BC15" s="38">
        <f t="shared" si="28"/>
        <v>5588</v>
      </c>
    </row>
  </sheetData>
  <autoFilter ref="A1:L15" xr:uid="{24B825FC-658A-4D0F-9098-F3EFEBDD9DED}"/>
  <phoneticPr fontId="2" type="noConversion"/>
  <printOptions gridLines="1"/>
  <pageMargins left="0.5" right="0.5" top="1" bottom="0.75" header="0.5" footer="0.5"/>
  <pageSetup orientation="landscape" r:id="rId1"/>
  <headerFooter alignWithMargins="0">
    <oddHeader>&amp;C&amp;"Arial,Bold"&amp;14&amp;U&amp;A</oddHead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BF9C-CAD4-458F-8AAE-C6F9A895A256}">
  <sheetPr>
    <tabColor rgb="FF00B050"/>
  </sheetPr>
  <dimension ref="A1:H3"/>
  <sheetViews>
    <sheetView workbookViewId="0">
      <selection activeCell="A2" sqref="A2:B3"/>
    </sheetView>
  </sheetViews>
  <sheetFormatPr defaultColWidth="9.1796875" defaultRowHeight="14"/>
  <cols>
    <col min="1" max="1" width="6.7265625" style="11" bestFit="1" customWidth="1"/>
    <col min="2" max="2" width="19.1796875" style="11" bestFit="1" customWidth="1"/>
    <col min="3" max="3" width="16.26953125" style="11" bestFit="1" customWidth="1"/>
    <col min="4" max="4" width="17.453125" style="11" bestFit="1" customWidth="1"/>
    <col min="5" max="6" width="17.453125" style="11" customWidth="1"/>
    <col min="7" max="7" width="11.26953125" style="11" customWidth="1"/>
    <col min="8" max="8" width="13.26953125" style="11" customWidth="1"/>
    <col min="9" max="16384" width="9.1796875" style="11"/>
  </cols>
  <sheetData>
    <row r="1" spans="1:8" s="13" customFormat="1" ht="28">
      <c r="A1" s="13" t="s">
        <v>22</v>
      </c>
      <c r="B1" s="13" t="s">
        <v>23</v>
      </c>
      <c r="C1" s="14" t="s">
        <v>25</v>
      </c>
      <c r="D1" s="14" t="s">
        <v>26</v>
      </c>
      <c r="E1" s="15">
        <v>1</v>
      </c>
      <c r="F1" s="15">
        <v>0.75</v>
      </c>
      <c r="G1" s="15">
        <v>0.5</v>
      </c>
      <c r="H1" s="15">
        <v>0.25</v>
      </c>
    </row>
    <row r="2" spans="1:8" s="13" customFormat="1" ht="14.5">
      <c r="A2" s="54" t="s">
        <v>6</v>
      </c>
      <c r="B2" s="54" t="s">
        <v>32</v>
      </c>
      <c r="C2" s="35" t="s">
        <v>33</v>
      </c>
      <c r="D2" s="35" t="s">
        <v>33</v>
      </c>
      <c r="E2" s="36" t="s">
        <v>9</v>
      </c>
      <c r="F2" s="36" t="s">
        <v>10</v>
      </c>
      <c r="G2" s="36" t="s">
        <v>11</v>
      </c>
      <c r="H2" s="36" t="s">
        <v>12</v>
      </c>
    </row>
    <row r="3" spans="1:8">
      <c r="A3" s="54" t="s">
        <v>6</v>
      </c>
      <c r="B3" s="54" t="s">
        <v>32</v>
      </c>
      <c r="C3" s="22">
        <v>950</v>
      </c>
      <c r="D3" s="23">
        <f>ROUND(C3/2,0)</f>
        <v>475</v>
      </c>
      <c r="E3" s="23">
        <f>ROUND($D$3*E1,0)</f>
        <v>475</v>
      </c>
      <c r="F3" s="23">
        <f t="shared" ref="F3:H3" si="0">ROUND($D$3*F1,0)</f>
        <v>356</v>
      </c>
      <c r="G3" s="23">
        <f t="shared" si="0"/>
        <v>238</v>
      </c>
      <c r="H3" s="23">
        <f t="shared" si="0"/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A7BF-1C75-421C-8BF7-847B2E350C7C}">
  <sheetPr>
    <tabColor rgb="FF00B050"/>
  </sheetPr>
  <dimension ref="A1:T17"/>
  <sheetViews>
    <sheetView workbookViewId="0">
      <selection activeCell="A2" sqref="A2:C8"/>
    </sheetView>
  </sheetViews>
  <sheetFormatPr defaultColWidth="9.1796875" defaultRowHeight="14"/>
  <cols>
    <col min="1" max="1" width="6.7265625" style="11" bestFit="1" customWidth="1"/>
    <col min="2" max="2" width="14.81640625" style="11" customWidth="1"/>
    <col min="3" max="3" width="26.26953125" style="11" bestFit="1" customWidth="1"/>
    <col min="4" max="4" width="16.1796875" style="11" bestFit="1" customWidth="1"/>
    <col min="5" max="5" width="17.26953125" style="11" bestFit="1" customWidth="1"/>
    <col min="6" max="7" width="17.453125" style="11" customWidth="1"/>
    <col min="8" max="8" width="12.81640625" style="11" customWidth="1"/>
    <col min="9" max="11" width="9.81640625" style="11" bestFit="1" customWidth="1"/>
    <col min="12" max="20" width="11.54296875" style="11" bestFit="1" customWidth="1"/>
    <col min="21" max="16384" width="9.1796875" style="11"/>
  </cols>
  <sheetData>
    <row r="1" spans="1:20" s="13" customFormat="1" ht="43.5">
      <c r="A1" s="13" t="s">
        <v>22</v>
      </c>
      <c r="B1" s="13" t="s">
        <v>27</v>
      </c>
      <c r="C1" s="13" t="s">
        <v>23</v>
      </c>
      <c r="D1" s="14" t="s">
        <v>29</v>
      </c>
      <c r="E1" s="13" t="s">
        <v>30</v>
      </c>
      <c r="F1" s="14" t="s">
        <v>86</v>
      </c>
      <c r="G1" s="14" t="s">
        <v>87</v>
      </c>
      <c r="H1" s="39" t="s">
        <v>67</v>
      </c>
      <c r="I1" s="13">
        <v>1</v>
      </c>
      <c r="J1" s="13">
        <v>2</v>
      </c>
      <c r="K1" s="13">
        <v>3</v>
      </c>
      <c r="L1" s="13">
        <v>4</v>
      </c>
      <c r="M1" s="13">
        <v>5</v>
      </c>
      <c r="N1" s="13">
        <v>6</v>
      </c>
      <c r="O1" s="13">
        <v>7</v>
      </c>
      <c r="P1" s="13">
        <v>8</v>
      </c>
      <c r="Q1" s="13">
        <v>9</v>
      </c>
      <c r="R1" s="13">
        <v>10</v>
      </c>
      <c r="S1" s="13">
        <v>11</v>
      </c>
      <c r="T1" s="13">
        <v>12</v>
      </c>
    </row>
    <row r="2" spans="1:20">
      <c r="A2" s="54" t="s">
        <v>6</v>
      </c>
      <c r="B2" s="54" t="s">
        <v>1</v>
      </c>
      <c r="C2" s="54" t="s">
        <v>28</v>
      </c>
      <c r="D2" s="22">
        <v>6920</v>
      </c>
      <c r="E2" s="23">
        <f t="shared" ref="E2:E8" si="0">ROUND(D2/32,0)</f>
        <v>216</v>
      </c>
      <c r="F2" s="23">
        <f>D2+D3</f>
        <v>13012</v>
      </c>
      <c r="G2" s="23">
        <f t="shared" ref="G2:G5" si="1">ROUND(F2/32,0)</f>
        <v>407</v>
      </c>
      <c r="H2" s="40" t="s">
        <v>33</v>
      </c>
      <c r="I2" s="46">
        <f>$G$2*I1</f>
        <v>407</v>
      </c>
      <c r="J2" s="46">
        <f t="shared" ref="J2:T2" si="2">$G$2*J1</f>
        <v>814</v>
      </c>
      <c r="K2" s="46">
        <f t="shared" si="2"/>
        <v>1221</v>
      </c>
      <c r="L2" s="46">
        <f t="shared" si="2"/>
        <v>1628</v>
      </c>
      <c r="M2" s="46">
        <f t="shared" si="2"/>
        <v>2035</v>
      </c>
      <c r="N2" s="46">
        <f t="shared" si="2"/>
        <v>2442</v>
      </c>
      <c r="O2" s="46">
        <f t="shared" si="2"/>
        <v>2849</v>
      </c>
      <c r="P2" s="46">
        <f t="shared" si="2"/>
        <v>3256</v>
      </c>
      <c r="Q2" s="46">
        <f t="shared" si="2"/>
        <v>3663</v>
      </c>
      <c r="R2" s="46">
        <f t="shared" si="2"/>
        <v>4070</v>
      </c>
      <c r="S2" s="46">
        <f t="shared" si="2"/>
        <v>4477</v>
      </c>
      <c r="T2" s="46">
        <f t="shared" si="2"/>
        <v>4884</v>
      </c>
    </row>
    <row r="3" spans="1:20">
      <c r="A3" s="54" t="s">
        <v>6</v>
      </c>
      <c r="B3" s="54" t="s">
        <v>1</v>
      </c>
      <c r="C3" s="54" t="s">
        <v>80</v>
      </c>
      <c r="D3" s="22">
        <v>6092</v>
      </c>
      <c r="E3" s="23">
        <f t="shared" si="0"/>
        <v>190</v>
      </c>
      <c r="F3" s="23">
        <f>F2</f>
        <v>13012</v>
      </c>
      <c r="G3" s="23">
        <f t="shared" si="1"/>
        <v>407</v>
      </c>
      <c r="H3" s="40" t="s">
        <v>33</v>
      </c>
      <c r="I3" s="40" t="s">
        <v>33</v>
      </c>
      <c r="J3" s="40" t="s">
        <v>33</v>
      </c>
      <c r="K3" s="40" t="s">
        <v>33</v>
      </c>
      <c r="L3" s="40" t="s">
        <v>33</v>
      </c>
      <c r="M3" s="40" t="s">
        <v>33</v>
      </c>
      <c r="N3" s="40" t="s">
        <v>33</v>
      </c>
      <c r="O3" s="40" t="s">
        <v>33</v>
      </c>
      <c r="P3" s="40" t="s">
        <v>33</v>
      </c>
      <c r="Q3" s="40" t="s">
        <v>33</v>
      </c>
      <c r="R3" s="40" t="s">
        <v>33</v>
      </c>
      <c r="S3" s="40" t="s">
        <v>33</v>
      </c>
      <c r="T3" s="40" t="s">
        <v>33</v>
      </c>
    </row>
    <row r="4" spans="1:20">
      <c r="A4" s="54" t="s">
        <v>6</v>
      </c>
      <c r="B4" s="54" t="s">
        <v>2</v>
      </c>
      <c r="C4" s="54" t="s">
        <v>28</v>
      </c>
      <c r="D4" s="24">
        <f>D2</f>
        <v>6920</v>
      </c>
      <c r="E4" s="23">
        <f t="shared" si="0"/>
        <v>216</v>
      </c>
      <c r="F4" s="23">
        <f>D4+D5</f>
        <v>13012</v>
      </c>
      <c r="G4" s="23">
        <f t="shared" si="1"/>
        <v>407</v>
      </c>
      <c r="H4" s="40" t="s">
        <v>33</v>
      </c>
      <c r="I4" s="40" t="s">
        <v>33</v>
      </c>
      <c r="J4" s="40" t="s">
        <v>33</v>
      </c>
      <c r="K4" s="40" t="s">
        <v>33</v>
      </c>
      <c r="L4" s="40" t="s">
        <v>33</v>
      </c>
      <c r="M4" s="40" t="s">
        <v>33</v>
      </c>
      <c r="N4" s="40" t="s">
        <v>33</v>
      </c>
      <c r="O4" s="40" t="s">
        <v>33</v>
      </c>
      <c r="P4" s="40" t="s">
        <v>33</v>
      </c>
      <c r="Q4" s="40" t="s">
        <v>33</v>
      </c>
      <c r="R4" s="40" t="s">
        <v>33</v>
      </c>
      <c r="S4" s="40" t="s">
        <v>33</v>
      </c>
      <c r="T4" s="40" t="s">
        <v>33</v>
      </c>
    </row>
    <row r="5" spans="1:20">
      <c r="A5" s="54" t="s">
        <v>6</v>
      </c>
      <c r="B5" s="54" t="s">
        <v>2</v>
      </c>
      <c r="C5" s="54" t="s">
        <v>80</v>
      </c>
      <c r="D5" s="24">
        <f>D3</f>
        <v>6092</v>
      </c>
      <c r="E5" s="23">
        <f t="shared" si="0"/>
        <v>190</v>
      </c>
      <c r="F5" s="23">
        <f>F4</f>
        <v>13012</v>
      </c>
      <c r="G5" s="23">
        <f t="shared" si="1"/>
        <v>407</v>
      </c>
      <c r="H5" s="40" t="s">
        <v>33</v>
      </c>
      <c r="I5" s="40" t="s">
        <v>33</v>
      </c>
      <c r="J5" s="40" t="s">
        <v>33</v>
      </c>
      <c r="K5" s="40" t="s">
        <v>33</v>
      </c>
      <c r="L5" s="40" t="s">
        <v>33</v>
      </c>
      <c r="M5" s="40" t="s">
        <v>33</v>
      </c>
      <c r="N5" s="40" t="s">
        <v>33</v>
      </c>
      <c r="O5" s="40" t="s">
        <v>33</v>
      </c>
      <c r="P5" s="40" t="s">
        <v>33</v>
      </c>
      <c r="Q5" s="40" t="s">
        <v>33</v>
      </c>
      <c r="R5" s="40" t="s">
        <v>33</v>
      </c>
      <c r="S5" s="40" t="s">
        <v>33</v>
      </c>
      <c r="T5" s="40" t="s">
        <v>33</v>
      </c>
    </row>
    <row r="6" spans="1:20" ht="14.5">
      <c r="A6" s="54" t="s">
        <v>31</v>
      </c>
      <c r="B6" s="54" t="s">
        <v>1</v>
      </c>
      <c r="C6" s="54" t="s">
        <v>0</v>
      </c>
      <c r="D6" s="22">
        <v>1290</v>
      </c>
      <c r="E6" s="23">
        <f t="shared" si="0"/>
        <v>40</v>
      </c>
      <c r="F6" s="25" t="s">
        <v>33</v>
      </c>
      <c r="G6" s="25" t="s">
        <v>33</v>
      </c>
      <c r="H6" s="40" t="s">
        <v>33</v>
      </c>
      <c r="I6" s="46">
        <f>$E$6*I1</f>
        <v>40</v>
      </c>
      <c r="J6" s="46">
        <f t="shared" ref="J6:T6" si="3">$E$6*J1</f>
        <v>80</v>
      </c>
      <c r="K6" s="46">
        <f t="shared" si="3"/>
        <v>120</v>
      </c>
      <c r="L6" s="46">
        <f t="shared" si="3"/>
        <v>160</v>
      </c>
      <c r="M6" s="46">
        <f t="shared" si="3"/>
        <v>200</v>
      </c>
      <c r="N6" s="46">
        <f t="shared" si="3"/>
        <v>240</v>
      </c>
      <c r="O6" s="46">
        <f t="shared" si="3"/>
        <v>280</v>
      </c>
      <c r="P6" s="46">
        <f t="shared" si="3"/>
        <v>320</v>
      </c>
      <c r="Q6" s="46">
        <f t="shared" si="3"/>
        <v>360</v>
      </c>
      <c r="R6" s="46">
        <f t="shared" si="3"/>
        <v>400</v>
      </c>
      <c r="S6" s="46">
        <f t="shared" si="3"/>
        <v>440</v>
      </c>
      <c r="T6" s="46">
        <f t="shared" si="3"/>
        <v>480</v>
      </c>
    </row>
    <row r="7" spans="1:20" ht="14.5">
      <c r="A7" s="54" t="s">
        <v>31</v>
      </c>
      <c r="B7" s="54" t="s">
        <v>2</v>
      </c>
      <c r="C7" s="54" t="s">
        <v>0</v>
      </c>
      <c r="D7" s="22">
        <v>1890</v>
      </c>
      <c r="E7" s="23">
        <f t="shared" si="0"/>
        <v>59</v>
      </c>
      <c r="F7" s="25" t="s">
        <v>33</v>
      </c>
      <c r="G7" s="25" t="s">
        <v>33</v>
      </c>
      <c r="H7" s="40" t="s">
        <v>33</v>
      </c>
      <c r="I7" s="46">
        <f>$E$7*I1</f>
        <v>59</v>
      </c>
      <c r="J7" s="46">
        <f t="shared" ref="J7:T7" si="4">$E$7*J1</f>
        <v>118</v>
      </c>
      <c r="K7" s="46">
        <f t="shared" si="4"/>
        <v>177</v>
      </c>
      <c r="L7" s="46">
        <f t="shared" si="4"/>
        <v>236</v>
      </c>
      <c r="M7" s="46">
        <f t="shared" si="4"/>
        <v>295</v>
      </c>
      <c r="N7" s="46">
        <f t="shared" si="4"/>
        <v>354</v>
      </c>
      <c r="O7" s="46">
        <f t="shared" si="4"/>
        <v>413</v>
      </c>
      <c r="P7" s="46">
        <f t="shared" si="4"/>
        <v>472</v>
      </c>
      <c r="Q7" s="46">
        <f t="shared" si="4"/>
        <v>531</v>
      </c>
      <c r="R7" s="46">
        <f t="shared" si="4"/>
        <v>590</v>
      </c>
      <c r="S7" s="46">
        <f t="shared" si="4"/>
        <v>649</v>
      </c>
      <c r="T7" s="46">
        <f t="shared" si="4"/>
        <v>708</v>
      </c>
    </row>
    <row r="8" spans="1:20" ht="14.5">
      <c r="A8" s="54" t="s">
        <v>31</v>
      </c>
      <c r="B8" s="54" t="s">
        <v>31</v>
      </c>
      <c r="C8" s="54" t="s">
        <v>3</v>
      </c>
      <c r="D8" s="22">
        <v>2050</v>
      </c>
      <c r="E8" s="23">
        <f t="shared" si="0"/>
        <v>64</v>
      </c>
      <c r="F8" s="25" t="s">
        <v>33</v>
      </c>
      <c r="G8" s="25" t="s">
        <v>33</v>
      </c>
      <c r="H8" s="40" t="s">
        <v>33</v>
      </c>
      <c r="I8" s="46">
        <f>$E$8*I1</f>
        <v>64</v>
      </c>
      <c r="J8" s="46">
        <f t="shared" ref="J8:T8" si="5">$E$8*J1</f>
        <v>128</v>
      </c>
      <c r="K8" s="46">
        <f t="shared" si="5"/>
        <v>192</v>
      </c>
      <c r="L8" s="46">
        <f t="shared" si="5"/>
        <v>256</v>
      </c>
      <c r="M8" s="46">
        <f t="shared" si="5"/>
        <v>320</v>
      </c>
      <c r="N8" s="46">
        <f t="shared" si="5"/>
        <v>384</v>
      </c>
      <c r="O8" s="46">
        <f t="shared" si="5"/>
        <v>448</v>
      </c>
      <c r="P8" s="46">
        <f t="shared" si="5"/>
        <v>512</v>
      </c>
      <c r="Q8" s="46">
        <f t="shared" si="5"/>
        <v>576</v>
      </c>
      <c r="R8" s="46">
        <f t="shared" si="5"/>
        <v>640</v>
      </c>
      <c r="S8" s="46">
        <f t="shared" si="5"/>
        <v>704</v>
      </c>
      <c r="T8" s="46">
        <f t="shared" si="5"/>
        <v>768</v>
      </c>
    </row>
    <row r="12" spans="1:20">
      <c r="C12" s="11">
        <v>3295</v>
      </c>
      <c r="D12" s="11">
        <f>C12*2</f>
        <v>6590</v>
      </c>
    </row>
    <row r="13" spans="1:20">
      <c r="C13" s="11">
        <v>1555</v>
      </c>
      <c r="D13" s="11">
        <f t="shared" ref="D13:D14" si="6">C13*2</f>
        <v>3110</v>
      </c>
    </row>
    <row r="14" spans="1:20">
      <c r="C14" s="11">
        <v>975</v>
      </c>
      <c r="D14" s="11">
        <f t="shared" si="6"/>
        <v>1950</v>
      </c>
    </row>
    <row r="16" spans="1:20">
      <c r="C16" s="11">
        <v>610</v>
      </c>
      <c r="D16" s="11">
        <f t="shared" ref="D16:D17" si="7">C16*2</f>
        <v>1220</v>
      </c>
    </row>
    <row r="17" spans="3:4">
      <c r="C17" s="11">
        <v>900</v>
      </c>
      <c r="D17" s="11">
        <f t="shared" si="7"/>
        <v>1800</v>
      </c>
    </row>
  </sheetData>
  <pageMargins left="0.7" right="0.7" top="0.75" bottom="0.75" header="0.3" footer="0.3"/>
  <ignoredErrors>
    <ignoredError sqref="F2:F5 F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30D0-949F-4E0C-A15C-9C8743FB7CE7}">
  <sheetPr>
    <tabColor theme="1"/>
  </sheetPr>
  <dimension ref="A1:N14"/>
  <sheetViews>
    <sheetView workbookViewId="0">
      <selection activeCell="D11" sqref="D11"/>
    </sheetView>
  </sheetViews>
  <sheetFormatPr defaultColWidth="9.1796875" defaultRowHeight="14"/>
  <cols>
    <col min="1" max="1" width="21.54296875" style="11" customWidth="1"/>
    <col min="2" max="2" width="36.26953125" style="11" bestFit="1" customWidth="1"/>
    <col min="3" max="3" width="11.81640625" style="11" bestFit="1" customWidth="1"/>
    <col min="4" max="4" width="28" style="11" customWidth="1"/>
    <col min="5" max="5" width="20.26953125" style="11" customWidth="1"/>
    <col min="6" max="6" width="14" style="11" customWidth="1"/>
    <col min="7" max="7" width="47.26953125" style="11" customWidth="1"/>
    <col min="8" max="8" width="9.81640625" style="11" bestFit="1" customWidth="1"/>
    <col min="9" max="9" width="9.1796875" style="11"/>
    <col min="10" max="10" width="30.1796875" style="11" customWidth="1"/>
    <col min="11" max="11" width="9.81640625" style="11" bestFit="1" customWidth="1"/>
    <col min="12" max="12" width="9.1796875" style="11"/>
    <col min="13" max="13" width="35.453125" style="11" customWidth="1"/>
    <col min="14" max="16384" width="9.1796875" style="11"/>
  </cols>
  <sheetData>
    <row r="1" spans="1:14" ht="56">
      <c r="A1" s="12" t="s">
        <v>53</v>
      </c>
      <c r="B1" s="12" t="s">
        <v>54</v>
      </c>
      <c r="C1" s="12" t="s">
        <v>55</v>
      </c>
      <c r="D1" s="14" t="s">
        <v>39</v>
      </c>
      <c r="E1" s="14" t="s">
        <v>40</v>
      </c>
      <c r="F1" s="14" t="s">
        <v>37</v>
      </c>
    </row>
    <row r="2" spans="1:14">
      <c r="A2" s="11" t="s">
        <v>27</v>
      </c>
      <c r="B2" s="11" t="str">
        <f>'Summer Calculator'!B3</f>
        <v>Choose Residency</v>
      </c>
      <c r="C2" s="31">
        <f>IF(B2="Resident","R",IF(B2="Non-Resident","NR",0))</f>
        <v>0</v>
      </c>
    </row>
    <row r="3" spans="1:14">
      <c r="A3" s="11" t="s">
        <v>22</v>
      </c>
      <c r="B3" s="11" t="str">
        <f>'Summer Calculator'!B5</f>
        <v>Choose Level</v>
      </c>
      <c r="C3" s="31">
        <f>IF(B3="Undergraduate","UG",IF(B3="Graduate/Professional","GR",0))</f>
        <v>0</v>
      </c>
    </row>
    <row r="4" spans="1:14">
      <c r="A4" s="11" t="s">
        <v>34</v>
      </c>
      <c r="B4" s="11" t="str">
        <f>'Summer Calculator'!B7</f>
        <v>Choose Level and College (Program)</v>
      </c>
      <c r="C4" s="31" t="s">
        <v>33</v>
      </c>
      <c r="D4" s="11" t="str">
        <f>VLOOKUP(B4,Tuition!A1:I289,5,FALSE)</f>
        <v>Resident Tuition, Fees, and College Tuition Per Credit Hour</v>
      </c>
      <c r="E4" s="11" t="str">
        <f>VLOOKUP(B4,Tuition!A1:J289,6,FALSE)</f>
        <v>Non-Resident Tuition, Fees, and College Tuition Per Credit Hour</v>
      </c>
      <c r="F4" s="11" t="str">
        <f>VLOOKUP(B4,Tuition!A1:K289,7,FALSE)</f>
        <v>Uncapped?</v>
      </c>
    </row>
    <row r="5" spans="1:14">
      <c r="A5" s="11" t="s">
        <v>59</v>
      </c>
      <c r="B5" s="11">
        <f>'Summer Calculator'!B9</f>
        <v>1</v>
      </c>
    </row>
    <row r="6" spans="1:14">
      <c r="A6" s="11" t="s">
        <v>60</v>
      </c>
      <c r="B6" s="11">
        <f>'Summer Calculator'!B11</f>
        <v>1</v>
      </c>
    </row>
    <row r="7" spans="1:14" ht="28">
      <c r="A7" s="32" t="s">
        <v>61</v>
      </c>
      <c r="B7" s="11" t="str">
        <f>IF(C3="UG",12,IF(C3="GR",9,"#VALUE"))</f>
        <v>#VALUE</v>
      </c>
    </row>
    <row r="9" spans="1:14">
      <c r="K9" s="47" t="s">
        <v>76</v>
      </c>
    </row>
    <row r="10" spans="1:14" ht="28">
      <c r="A10" s="33" t="s">
        <v>56</v>
      </c>
      <c r="B10" s="48" t="str">
        <f>IF(C2="R",D4,IF(C2="NR",E4,"#VALUE"))</f>
        <v>#VALUE</v>
      </c>
      <c r="C10" s="45"/>
      <c r="D10" s="33" t="s">
        <v>4</v>
      </c>
      <c r="E10" s="45">
        <f>IF(AND(C3="UG",B5&gt;=12),475,(IF(AND(C3="UG",B5&gt;=9),356,(IF(AND(C3="UG",B5&gt;=6),238,(IF(AND(C3="UG",B5&lt;=5),119,0)))))))</f>
        <v>0</v>
      </c>
      <c r="F10" s="45"/>
      <c r="G10" s="45" t="s">
        <v>66</v>
      </c>
      <c r="H10" s="45" t="str">
        <f>IF(C3="UG",Other!G2,IF(C3="GR",Other!#REF!,"#VALUE"))</f>
        <v>#VALUE</v>
      </c>
      <c r="I10" s="45"/>
      <c r="J10" s="33" t="s">
        <v>69</v>
      </c>
      <c r="K10" s="48">
        <f>IF(B5&lt;6,0,IF(AND(B5&gt;=6,B6&lt;12),Other!E8*B6,IF(AND(B5&gt;=6,B6&gt;=12),Other!E8*12)))</f>
        <v>0</v>
      </c>
      <c r="L10" s="45"/>
      <c r="M10" s="33" t="s">
        <v>73</v>
      </c>
      <c r="N10" s="45">
        <f>IF(B6=0,"#VALUE",IF(B6&lt;12,Other!E6*B6,IF(B6&gt;=12,Other!E6*12,"#VALUE")))</f>
        <v>40</v>
      </c>
    </row>
    <row r="11" spans="1:14">
      <c r="A11" s="33" t="s">
        <v>57</v>
      </c>
      <c r="B11" s="48">
        <f>IF(B5&lt;B7,B5,IF(B5&gt;=B7,B7,"#VALUE"))</f>
        <v>1</v>
      </c>
      <c r="C11" s="45"/>
      <c r="D11" s="33" t="s">
        <v>5</v>
      </c>
      <c r="E11" s="45">
        <f>IF(AND(C3="GR",B5&gt;=6),475,(IF(AND(C3="GR",B5&gt;=4),356,(IF(AND(C3="GR",B5=3),238,(IF(AND(C3="GR",B5&lt;=2),119,0)))))))</f>
        <v>0</v>
      </c>
      <c r="F11" s="45"/>
      <c r="G11" s="47" t="s">
        <v>68</v>
      </c>
      <c r="H11" s="45" t="e">
        <f>IF(B6=0,"#VALUE",IF(B6&lt;12,B6*H10,IF(B6&gt;=12,12*H10,"#VALUE")))</f>
        <v>#VALUE!</v>
      </c>
      <c r="I11" s="45"/>
      <c r="J11" s="33" t="s">
        <v>70</v>
      </c>
      <c r="K11" s="48">
        <f>IF(B5&lt;3,0,IF(AND(B5&gt;=3,B6&lt;12),Other!E8*B6,IF(AND(B5&gt;=3,B6&gt;=12),Other!E8*12)))</f>
        <v>0</v>
      </c>
      <c r="L11" s="45"/>
      <c r="M11" s="33" t="s">
        <v>74</v>
      </c>
      <c r="N11" s="45">
        <f>IF(B6=0,"#VALUE",IF(B6&lt;12,Other!E7*B6,IF(B6&gt;=12,Other!E7*12,"#VALUE")))</f>
        <v>59</v>
      </c>
    </row>
    <row r="12" spans="1:14">
      <c r="A12" s="33" t="s">
        <v>58</v>
      </c>
      <c r="B12" s="48">
        <f>B5</f>
        <v>1</v>
      </c>
      <c r="C12" s="45"/>
      <c r="D12" s="34" t="s">
        <v>72</v>
      </c>
      <c r="E12" s="45" t="str">
        <f>IF(C3="UG",E10,IF(C3="GR",E11,"#VALUE"))</f>
        <v>#VALUE</v>
      </c>
      <c r="F12" s="45"/>
      <c r="G12" s="45"/>
      <c r="H12" s="45"/>
      <c r="I12" s="45"/>
      <c r="J12" s="34" t="s">
        <v>71</v>
      </c>
      <c r="K12" s="45" t="str">
        <f>IF(C3="UG",K10,IF(C3="GR",K11,"#VALUE"))</f>
        <v>#VALUE</v>
      </c>
      <c r="L12" s="45"/>
      <c r="M12" s="34" t="s">
        <v>75</v>
      </c>
      <c r="N12" s="45" t="str">
        <f>IF(C2="R",N10,IF(C2="NR",N11,"#VALUE"))</f>
        <v>#VALUE</v>
      </c>
    </row>
    <row r="13" spans="1:14">
      <c r="A13" s="33" t="s">
        <v>62</v>
      </c>
      <c r="B13" s="48" t="str">
        <f>IF(F4="Y",B12,IF(F4="N",B11,"#VALUE"))</f>
        <v>#VALUE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4">
      <c r="A14" s="34" t="s">
        <v>63</v>
      </c>
      <c r="B14" s="48" t="e">
        <f>B13*B10</f>
        <v>#VALUE!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797B-E89E-468B-9AE2-DA6AF1349DF7}">
  <sheetPr>
    <tabColor theme="1"/>
  </sheetPr>
  <dimension ref="A1:B3"/>
  <sheetViews>
    <sheetView workbookViewId="0">
      <selection activeCell="B3" sqref="B3"/>
    </sheetView>
  </sheetViews>
  <sheetFormatPr defaultColWidth="9.1796875" defaultRowHeight="12.5"/>
  <cols>
    <col min="1" max="1" width="17.81640625" style="2" bestFit="1" customWidth="1"/>
    <col min="2" max="2" width="25.81640625" style="2" customWidth="1"/>
    <col min="3" max="16384" width="9.1796875" style="2"/>
  </cols>
  <sheetData>
    <row r="1" spans="1:2" s="30" customFormat="1" ht="13">
      <c r="A1" s="30" t="s">
        <v>47</v>
      </c>
      <c r="B1" s="30" t="s">
        <v>50</v>
      </c>
    </row>
    <row r="2" spans="1:2">
      <c r="A2" s="2" t="s">
        <v>1</v>
      </c>
      <c r="B2" s="2" t="s">
        <v>24</v>
      </c>
    </row>
    <row r="3" spans="1:2">
      <c r="A3" s="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Summer Calculator</vt:lpstr>
      <vt:lpstr>Tuition</vt:lpstr>
      <vt:lpstr>Books</vt:lpstr>
      <vt:lpstr>Other</vt:lpstr>
      <vt:lpstr>Calcs</vt:lpstr>
      <vt:lpstr>Defined Names</vt:lpstr>
      <vt:lpstr>Level</vt:lpstr>
      <vt:lpstr>Program</vt:lpstr>
      <vt:lpstr>Residency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Evie</dc:creator>
  <cp:lastModifiedBy>Nicole Solomon</cp:lastModifiedBy>
  <cp:lastPrinted>2015-04-02T12:05:05Z</cp:lastPrinted>
  <dcterms:created xsi:type="dcterms:W3CDTF">2007-01-27T22:30:57Z</dcterms:created>
  <dcterms:modified xsi:type="dcterms:W3CDTF">2025-03-07T13:54:31Z</dcterms:modified>
</cp:coreProperties>
</file>