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FinAid\Common\Outreach Unit\Website\Files on the Website\Summer\"/>
    </mc:Choice>
  </mc:AlternateContent>
  <xr:revisionPtr revIDLastSave="0" documentId="13_ncr:1_{5F28B3A4-B7D2-4104-8268-0EEC7E4CD469}" xr6:coauthVersionLast="47" xr6:coauthVersionMax="47" xr10:uidLastSave="{00000000-0000-0000-0000-000000000000}"/>
  <bookViews>
    <workbookView xWindow="-110" yWindow="-110" windowWidth="19420" windowHeight="11500" tabRatio="810" xr2:uid="{00000000-000D-0000-FFFF-FFFF00000000}"/>
  </bookViews>
  <sheets>
    <sheet name="Summer Calculator" sheetId="9" r:id="rId1"/>
    <sheet name="Tuition" sheetId="7" state="hidden" r:id="rId2"/>
    <sheet name="TF" sheetId="26" state="hidden" r:id="rId3"/>
    <sheet name="Books" sheetId="29" state="hidden" r:id="rId4"/>
    <sheet name="Other" sheetId="27" state="hidden" r:id="rId5"/>
    <sheet name="Calcs" sheetId="30" state="hidden" r:id="rId6"/>
    <sheet name="Defined Names" sheetId="31" state="hidden" r:id="rId7"/>
  </sheets>
  <definedNames>
    <definedName name="_xlnm._FilterDatabase" localSheetId="1" hidden="1">Tuition!$A$1:$L$18</definedName>
    <definedName name="A__Summer_Award">#REF!</definedName>
    <definedName name="College">#REF!</definedName>
    <definedName name="_xlnm.Criteria">#REF!</definedName>
    <definedName name="_xlnm.Database">#REF!</definedName>
    <definedName name="Degree">#REF!</definedName>
    <definedName name="EFCShift">#REF!</definedName>
    <definedName name="Enrollment">#REF!</definedName>
    <definedName name="F__No_FAFSA">#REF!</definedName>
    <definedName name="H__Summer_HSC_Applied_Main">#REF!</definedName>
    <definedName name="Housing">#REF!</definedName>
    <definedName name="L__Alt_Loan_Only">#REF!</definedName>
    <definedName name="Level">'Defined Names'!$B$1:$B$3</definedName>
    <definedName name="Major">Tuition!#REF!</definedName>
    <definedName name="maximum">#REF!</definedName>
    <definedName name="Min">#REF!</definedName>
    <definedName name="On_Campus">#REF!</definedName>
    <definedName name="pp">#REF!</definedName>
    <definedName name="Program">Tuition!$A$1:$A$254</definedName>
    <definedName name="q">#REF!</definedName>
    <definedName name="Residency">'Defined Names'!$A$1:$A$3</definedName>
    <definedName name="SLOP">#REF!</definedName>
    <definedName name="Summer_Letters">#REF!</definedName>
    <definedName name="Trigger">#REF!</definedName>
    <definedName name="Tuition_Cost_per_Credit_Hour">Tuition!#REF!</definedName>
    <definedName name="TuitionRate">Tuition!#REF!</definedName>
    <definedName name="U__Revised_Summer">#REF!</definedName>
    <definedName name="UG___University_College1">Tuition!#REF!</definedName>
    <definedName name="X__Not_Registered">#REF!</definedName>
    <definedName name="Y__Summer_AP">#REF!</definedName>
    <definedName name="YI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9" l="1"/>
  <c r="G24" i="27"/>
  <c r="G23" i="27"/>
  <c r="G22" i="27"/>
  <c r="G21" i="27"/>
  <c r="E24" i="27"/>
  <c r="E23" i="27"/>
  <c r="E22" i="27"/>
  <c r="E21" i="27"/>
  <c r="C14" i="26" l="1"/>
  <c r="C12" i="26"/>
  <c r="C11" i="26"/>
  <c r="B6" i="30" l="1"/>
  <c r="B5" i="30"/>
  <c r="B4" i="30"/>
  <c r="F4" i="30" s="1"/>
  <c r="B3" i="30"/>
  <c r="C3" i="30" s="1"/>
  <c r="B2" i="30"/>
  <c r="C2" i="30" s="1"/>
  <c r="K11" i="30" l="1"/>
  <c r="K12" i="30" s="1"/>
  <c r="K10" i="30"/>
  <c r="E11" i="30"/>
  <c r="B12" i="30"/>
  <c r="B7" i="30"/>
  <c r="B11" i="30" s="1"/>
  <c r="B13" i="30" s="1"/>
  <c r="H10" i="30"/>
  <c r="H11" i="30" s="1"/>
  <c r="B20" i="9" s="1"/>
  <c r="E10" i="30"/>
  <c r="D4" i="30"/>
  <c r="E4" i="30"/>
  <c r="N12" i="30" l="1"/>
  <c r="B21" i="9" s="1"/>
  <c r="B22" i="9"/>
  <c r="E12" i="30"/>
  <c r="B19" i="9" s="1"/>
  <c r="B10" i="30"/>
  <c r="B14" i="30" s="1"/>
  <c r="B18" i="9" s="1"/>
  <c r="B23" i="9" l="1"/>
  <c r="E8" i="27" l="1"/>
  <c r="E7" i="27"/>
  <c r="E6" i="27"/>
  <c r="H3" i="29"/>
  <c r="E3" i="27"/>
  <c r="E2" i="27"/>
  <c r="D5" i="27"/>
  <c r="E5" i="27" s="1"/>
  <c r="D4" i="27"/>
  <c r="E4" i="27" s="1"/>
  <c r="F2" i="27"/>
  <c r="F3" i="27" s="1"/>
  <c r="G3" i="27" s="1"/>
  <c r="E5" i="26"/>
  <c r="F5" i="26" s="1"/>
  <c r="E4" i="26"/>
  <c r="F4" i="26" s="1"/>
  <c r="E3" i="26"/>
  <c r="F3" i="26" s="1"/>
  <c r="E2" i="26"/>
  <c r="F2" i="26" s="1"/>
  <c r="G4" i="26"/>
  <c r="H4" i="26" s="1"/>
  <c r="I4" i="26" s="1"/>
  <c r="F4" i="7" s="1"/>
  <c r="G2" i="26"/>
  <c r="H2" i="26" s="1"/>
  <c r="I2" i="26" s="1"/>
  <c r="E4" i="7" s="1"/>
  <c r="BC4" i="7" l="1"/>
  <c r="AW4" i="7"/>
  <c r="BA4" i="7"/>
  <c r="AI4" i="7"/>
  <c r="AO4" i="7"/>
  <c r="AQ4" i="7"/>
  <c r="AM4" i="7"/>
  <c r="AX4" i="7"/>
  <c r="AT4" i="7"/>
  <c r="AP4" i="7"/>
  <c r="BB4" i="7"/>
  <c r="AJ4" i="7"/>
  <c r="AN4" i="7"/>
  <c r="AR4" i="7"/>
  <c r="AU4" i="7"/>
  <c r="AY4" i="7"/>
  <c r="AH4" i="7"/>
  <c r="AK4" i="7"/>
  <c r="AS4" i="7"/>
  <c r="AZ4" i="7"/>
  <c r="AV4" i="7"/>
  <c r="AL4" i="7"/>
  <c r="AF4" i="7"/>
  <c r="R4" i="7"/>
  <c r="L4" i="7"/>
  <c r="Z4" i="7"/>
  <c r="T4" i="7"/>
  <c r="N4" i="7"/>
  <c r="P4" i="7"/>
  <c r="AA4" i="7"/>
  <c r="AC4" i="7"/>
  <c r="W4" i="7"/>
  <c r="AE4" i="7"/>
  <c r="Y4" i="7"/>
  <c r="S4" i="7"/>
  <c r="Q4" i="7"/>
  <c r="M4" i="7"/>
  <c r="O4" i="7"/>
  <c r="X4" i="7"/>
  <c r="U4" i="7"/>
  <c r="V4" i="7"/>
  <c r="AB4" i="7"/>
  <c r="AD4" i="7"/>
  <c r="K4" i="7"/>
  <c r="F10" i="7"/>
  <c r="AO10" i="7" s="1"/>
  <c r="F14" i="7"/>
  <c r="F9" i="7"/>
  <c r="F15" i="7"/>
  <c r="E10" i="7"/>
  <c r="P10" i="7" s="1"/>
  <c r="E15" i="7"/>
  <c r="E14" i="7"/>
  <c r="E9" i="7"/>
  <c r="F7" i="7"/>
  <c r="F2" i="7"/>
  <c r="F11" i="7"/>
  <c r="F18" i="7"/>
  <c r="F12" i="7"/>
  <c r="F6" i="7"/>
  <c r="F5" i="7"/>
  <c r="F13" i="7"/>
  <c r="F17" i="7"/>
  <c r="F8" i="7"/>
  <c r="F16" i="7"/>
  <c r="F3" i="7"/>
  <c r="E18" i="7"/>
  <c r="E7" i="7"/>
  <c r="E12" i="7"/>
  <c r="E2" i="7"/>
  <c r="E6" i="7"/>
  <c r="E13" i="7"/>
  <c r="E11" i="7"/>
  <c r="E5" i="7"/>
  <c r="K5" i="7" s="1"/>
  <c r="E8" i="7"/>
  <c r="E17" i="7"/>
  <c r="E16" i="7"/>
  <c r="E3" i="7"/>
  <c r="V3" i="7" s="1"/>
  <c r="E3" i="29"/>
  <c r="G3" i="29"/>
  <c r="F3" i="29"/>
  <c r="T6" i="27"/>
  <c r="S6" i="27"/>
  <c r="Q6" i="27"/>
  <c r="P6" i="27"/>
  <c r="R6" i="27"/>
  <c r="O6" i="27"/>
  <c r="N6" i="27"/>
  <c r="M6" i="27"/>
  <c r="L6" i="27"/>
  <c r="K6" i="27"/>
  <c r="J6" i="27"/>
  <c r="I6" i="27"/>
  <c r="N10" i="30"/>
  <c r="T7" i="27"/>
  <c r="S7" i="27"/>
  <c r="R7" i="27"/>
  <c r="Q7" i="27"/>
  <c r="P7" i="27"/>
  <c r="O7" i="27"/>
  <c r="L7" i="27"/>
  <c r="K7" i="27"/>
  <c r="N7" i="27"/>
  <c r="M7" i="27"/>
  <c r="I7" i="27"/>
  <c r="J7" i="27"/>
  <c r="N11" i="30"/>
  <c r="L8" i="27"/>
  <c r="J8" i="27"/>
  <c r="K8" i="27"/>
  <c r="I8" i="27"/>
  <c r="M8" i="27"/>
  <c r="T8" i="27"/>
  <c r="S8" i="27"/>
  <c r="R8" i="27"/>
  <c r="Q8" i="27"/>
  <c r="P8" i="27"/>
  <c r="O8" i="27"/>
  <c r="N8" i="27"/>
  <c r="G2" i="27"/>
  <c r="G5" i="26"/>
  <c r="H5" i="26" s="1"/>
  <c r="I5" i="26" s="1"/>
  <c r="G3" i="26"/>
  <c r="H3" i="26" s="1"/>
  <c r="I3" i="26" s="1"/>
  <c r="F4" i="27"/>
  <c r="G4" i="27" s="1"/>
  <c r="AW10" i="7" l="1"/>
  <c r="AX10" i="7"/>
  <c r="AJ10" i="7"/>
  <c r="AI10" i="7"/>
  <c r="AR10" i="7"/>
  <c r="AN10" i="7"/>
  <c r="AT3" i="7"/>
  <c r="AH3" i="7"/>
  <c r="AY10" i="7"/>
  <c r="AS10" i="7"/>
  <c r="AK10" i="7"/>
  <c r="AP10" i="7"/>
  <c r="AT10" i="7"/>
  <c r="T10" i="7"/>
  <c r="K10" i="7"/>
  <c r="Q10" i="7"/>
  <c r="AA10" i="7"/>
  <c r="BA10" i="7"/>
  <c r="AC10" i="7"/>
  <c r="AM10" i="7"/>
  <c r="V10" i="7"/>
  <c r="O10" i="7"/>
  <c r="AV10" i="7"/>
  <c r="X10" i="7"/>
  <c r="BB10" i="7"/>
  <c r="AH10" i="7"/>
  <c r="AZ10" i="7"/>
  <c r="AU10" i="7"/>
  <c r="BC10" i="7"/>
  <c r="BC15" i="7"/>
  <c r="BA15" i="7"/>
  <c r="AZ15" i="7"/>
  <c r="AL15" i="7"/>
  <c r="AY15" i="7"/>
  <c r="AS15" i="7"/>
  <c r="AK15" i="7"/>
  <c r="AR15" i="7"/>
  <c r="AJ15" i="7"/>
  <c r="AQ15" i="7"/>
  <c r="AX15" i="7"/>
  <c r="AW15" i="7"/>
  <c r="AV15" i="7"/>
  <c r="AP15" i="7"/>
  <c r="AU15" i="7"/>
  <c r="AO15" i="7"/>
  <c r="BB15" i="7"/>
  <c r="AN15" i="7"/>
  <c r="AT15" i="7"/>
  <c r="AM15" i="7"/>
  <c r="AH15" i="7"/>
  <c r="AI15" i="7"/>
  <c r="BC9" i="7"/>
  <c r="AP9" i="7"/>
  <c r="AO9" i="7"/>
  <c r="AM9" i="7"/>
  <c r="AX9" i="7"/>
  <c r="AK9" i="7"/>
  <c r="AU9" i="7"/>
  <c r="BA9" i="7"/>
  <c r="AJ9" i="7"/>
  <c r="AR9" i="7"/>
  <c r="AH9" i="7"/>
  <c r="AQ9" i="7"/>
  <c r="AS9" i="7"/>
  <c r="AY9" i="7"/>
  <c r="AN9" i="7"/>
  <c r="AV9" i="7"/>
  <c r="AZ9" i="7"/>
  <c r="AI9" i="7"/>
  <c r="AL9" i="7"/>
  <c r="AT9" i="7"/>
  <c r="BB9" i="7"/>
  <c r="AW9" i="7"/>
  <c r="AQ10" i="7"/>
  <c r="AL10" i="7"/>
  <c r="AL14" i="7"/>
  <c r="BC14" i="7"/>
  <c r="BA14" i="7"/>
  <c r="AT14" i="7"/>
  <c r="AO14" i="7"/>
  <c r="AH14" i="7"/>
  <c r="AZ14" i="7"/>
  <c r="AN14" i="7"/>
  <c r="AY14" i="7"/>
  <c r="AM14" i="7"/>
  <c r="AX14" i="7"/>
  <c r="AW14" i="7"/>
  <c r="AS14" i="7"/>
  <c r="AK14" i="7"/>
  <c r="AV14" i="7"/>
  <c r="AR14" i="7"/>
  <c r="AJ14" i="7"/>
  <c r="AU14" i="7"/>
  <c r="AQ14" i="7"/>
  <c r="AI14" i="7"/>
  <c r="BB14" i="7"/>
  <c r="AP14" i="7"/>
  <c r="S10" i="7"/>
  <c r="N10" i="7"/>
  <c r="AF10" i="7"/>
  <c r="L10" i="7"/>
  <c r="AD10" i="7"/>
  <c r="Y10" i="7"/>
  <c r="AB10" i="7"/>
  <c r="W10" i="7"/>
  <c r="R10" i="7"/>
  <c r="M10" i="7"/>
  <c r="AE10" i="7"/>
  <c r="Z10" i="7"/>
  <c r="U10" i="7"/>
  <c r="AD9" i="7"/>
  <c r="AB9" i="7"/>
  <c r="P9" i="7"/>
  <c r="W9" i="7"/>
  <c r="N9" i="7"/>
  <c r="U9" i="7"/>
  <c r="V9" i="7"/>
  <c r="AF9" i="7"/>
  <c r="L9" i="7"/>
  <c r="T9" i="7"/>
  <c r="Q9" i="7"/>
  <c r="Y9" i="7"/>
  <c r="O9" i="7"/>
  <c r="X9" i="7"/>
  <c r="M9" i="7"/>
  <c r="R9" i="7"/>
  <c r="AE9" i="7"/>
  <c r="S9" i="7"/>
  <c r="Z9" i="7"/>
  <c r="K9" i="7"/>
  <c r="AC9" i="7"/>
  <c r="AA9" i="7"/>
  <c r="AD14" i="7"/>
  <c r="Q14" i="7"/>
  <c r="V14" i="7"/>
  <c r="AC14" i="7"/>
  <c r="P14" i="7"/>
  <c r="AF14" i="7"/>
  <c r="AA14" i="7"/>
  <c r="N14" i="7"/>
  <c r="S14" i="7"/>
  <c r="Z14" i="7"/>
  <c r="U14" i="7"/>
  <c r="M14" i="7"/>
  <c r="Y14" i="7"/>
  <c r="L14" i="7"/>
  <c r="X14" i="7"/>
  <c r="T14" i="7"/>
  <c r="AE14" i="7"/>
  <c r="W14" i="7"/>
  <c r="R14" i="7"/>
  <c r="K14" i="7"/>
  <c r="AB14" i="7"/>
  <c r="O14" i="7"/>
  <c r="AB15" i="7"/>
  <c r="V15" i="7"/>
  <c r="O15" i="7"/>
  <c r="U15" i="7"/>
  <c r="AA15" i="7"/>
  <c r="M15" i="7"/>
  <c r="K15" i="7"/>
  <c r="Z15" i="7"/>
  <c r="Y15" i="7"/>
  <c r="T15" i="7"/>
  <c r="L15" i="7"/>
  <c r="AF15" i="7"/>
  <c r="X15" i="7"/>
  <c r="S15" i="7"/>
  <c r="W15" i="7"/>
  <c r="R15" i="7"/>
  <c r="AE15" i="7"/>
  <c r="AD15" i="7"/>
  <c r="AC15" i="7"/>
  <c r="P15" i="7"/>
  <c r="N15" i="7"/>
  <c r="Q15" i="7"/>
  <c r="BC11" i="7"/>
  <c r="AU11" i="7"/>
  <c r="AM11" i="7"/>
  <c r="BB11" i="7"/>
  <c r="AT11" i="7"/>
  <c r="AL11" i="7"/>
  <c r="BA11" i="7"/>
  <c r="AS11" i="7"/>
  <c r="AK11" i="7"/>
  <c r="AZ11" i="7"/>
  <c r="AR11" i="7"/>
  <c r="AJ11" i="7"/>
  <c r="AY11" i="7"/>
  <c r="AQ11" i="7"/>
  <c r="AI11" i="7"/>
  <c r="AX11" i="7"/>
  <c r="AP11" i="7"/>
  <c r="AW11" i="7"/>
  <c r="AO11" i="7"/>
  <c r="AV11" i="7"/>
  <c r="AN11" i="7"/>
  <c r="AZ2" i="7"/>
  <c r="AR2" i="7"/>
  <c r="AJ2" i="7"/>
  <c r="AQ2" i="7"/>
  <c r="AX2" i="7"/>
  <c r="AP2" i="7"/>
  <c r="AW2" i="7"/>
  <c r="AO2" i="7"/>
  <c r="AN2" i="7"/>
  <c r="AV2" i="7"/>
  <c r="BC2" i="7"/>
  <c r="AU2" i="7"/>
  <c r="AM2" i="7"/>
  <c r="BB2" i="7"/>
  <c r="AT2" i="7"/>
  <c r="AL2" i="7"/>
  <c r="AH2" i="7"/>
  <c r="AI2" i="7"/>
  <c r="BA2" i="7"/>
  <c r="AS2" i="7"/>
  <c r="AK2" i="7"/>
  <c r="AY2" i="7"/>
  <c r="AY16" i="7"/>
  <c r="AQ16" i="7"/>
  <c r="AI16" i="7"/>
  <c r="AX16" i="7"/>
  <c r="AP16" i="7"/>
  <c r="AW16" i="7"/>
  <c r="AO16" i="7"/>
  <c r="AV16" i="7"/>
  <c r="AN16" i="7"/>
  <c r="AH16" i="7"/>
  <c r="BC16" i="7"/>
  <c r="AU16" i="7"/>
  <c r="AM16" i="7"/>
  <c r="BB16" i="7"/>
  <c r="AT16" i="7"/>
  <c r="AL16" i="7"/>
  <c r="BA16" i="7"/>
  <c r="AS16" i="7"/>
  <c r="AK16" i="7"/>
  <c r="AZ16" i="7"/>
  <c r="AR16" i="7"/>
  <c r="AJ16" i="7"/>
  <c r="AY7" i="7"/>
  <c r="AQ7" i="7"/>
  <c r="AI7" i="7"/>
  <c r="AX7" i="7"/>
  <c r="AP7" i="7"/>
  <c r="AW7" i="7"/>
  <c r="AO7" i="7"/>
  <c r="AV7" i="7"/>
  <c r="AN7" i="7"/>
  <c r="BC7" i="7"/>
  <c r="AU7" i="7"/>
  <c r="AM7" i="7"/>
  <c r="BB7" i="7"/>
  <c r="AT7" i="7"/>
  <c r="AL7" i="7"/>
  <c r="BA7" i="7"/>
  <c r="AS7" i="7"/>
  <c r="AK7" i="7"/>
  <c r="AH7" i="7"/>
  <c r="AZ7" i="7"/>
  <c r="AR7" i="7"/>
  <c r="AJ7" i="7"/>
  <c r="BC3" i="7"/>
  <c r="AU3" i="7"/>
  <c r="AM3" i="7"/>
  <c r="AL3" i="7"/>
  <c r="BA3" i="7"/>
  <c r="AS3" i="7"/>
  <c r="AK3" i="7"/>
  <c r="AI3" i="7"/>
  <c r="AZ3" i="7"/>
  <c r="AR3" i="7"/>
  <c r="AJ3" i="7"/>
  <c r="AQ3" i="7"/>
  <c r="AY3" i="7"/>
  <c r="AX3" i="7"/>
  <c r="AP3" i="7"/>
  <c r="AW3" i="7"/>
  <c r="AO3" i="7"/>
  <c r="BB3" i="7"/>
  <c r="AV3" i="7"/>
  <c r="AN3" i="7"/>
  <c r="BB8" i="7"/>
  <c r="AT8" i="7"/>
  <c r="AL8" i="7"/>
  <c r="AH8" i="7"/>
  <c r="BA8" i="7"/>
  <c r="AS8" i="7"/>
  <c r="AK8" i="7"/>
  <c r="AZ8" i="7"/>
  <c r="AR8" i="7"/>
  <c r="AJ8" i="7"/>
  <c r="AY8" i="7"/>
  <c r="AQ8" i="7"/>
  <c r="AI8" i="7"/>
  <c r="AX8" i="7"/>
  <c r="AP8" i="7"/>
  <c r="AW8" i="7"/>
  <c r="AO8" i="7"/>
  <c r="AV8" i="7"/>
  <c r="AN8" i="7"/>
  <c r="BC8" i="7"/>
  <c r="AU8" i="7"/>
  <c r="AM8" i="7"/>
  <c r="BA5" i="7"/>
  <c r="AS5" i="7"/>
  <c r="AK5" i="7"/>
  <c r="AJ5" i="7"/>
  <c r="AZ5" i="7"/>
  <c r="AR5" i="7"/>
  <c r="AY5" i="7"/>
  <c r="AQ5" i="7"/>
  <c r="AI5" i="7"/>
  <c r="AX5" i="7"/>
  <c r="AP5" i="7"/>
  <c r="AH5" i="7"/>
  <c r="AW5" i="7"/>
  <c r="AO5" i="7"/>
  <c r="AV5" i="7"/>
  <c r="AN5" i="7"/>
  <c r="BC5" i="7"/>
  <c r="AU5" i="7"/>
  <c r="AM5" i="7"/>
  <c r="BB5" i="7"/>
  <c r="AT5" i="7"/>
  <c r="AL5" i="7"/>
  <c r="AV13" i="7"/>
  <c r="AN13" i="7"/>
  <c r="BC13" i="7"/>
  <c r="AU13" i="7"/>
  <c r="AM13" i="7"/>
  <c r="BB13" i="7"/>
  <c r="AT13" i="7"/>
  <c r="AL13" i="7"/>
  <c r="BA13" i="7"/>
  <c r="AS13" i="7"/>
  <c r="AK13" i="7"/>
  <c r="AH13" i="7"/>
  <c r="AZ13" i="7"/>
  <c r="AR13" i="7"/>
  <c r="AJ13" i="7"/>
  <c r="AY13" i="7"/>
  <c r="AQ13" i="7"/>
  <c r="AI13" i="7"/>
  <c r="AX13" i="7"/>
  <c r="AP13" i="7"/>
  <c r="AW13" i="7"/>
  <c r="AO13" i="7"/>
  <c r="AV6" i="7"/>
  <c r="AN6" i="7"/>
  <c r="BC6" i="7"/>
  <c r="AU6" i="7"/>
  <c r="AM6" i="7"/>
  <c r="BB6" i="7"/>
  <c r="AT6" i="7"/>
  <c r="AL6" i="7"/>
  <c r="AH6" i="7"/>
  <c r="BA6" i="7"/>
  <c r="AS6" i="7"/>
  <c r="AK6" i="7"/>
  <c r="AZ6" i="7"/>
  <c r="AR6" i="7"/>
  <c r="AJ6" i="7"/>
  <c r="AY6" i="7"/>
  <c r="AQ6" i="7"/>
  <c r="AI6" i="7"/>
  <c r="AX6" i="7"/>
  <c r="AP6" i="7"/>
  <c r="AW6" i="7"/>
  <c r="AO6" i="7"/>
  <c r="BB17" i="7"/>
  <c r="AT17" i="7"/>
  <c r="AL17" i="7"/>
  <c r="BA17" i="7"/>
  <c r="AS17" i="7"/>
  <c r="AK17" i="7"/>
  <c r="AZ17" i="7"/>
  <c r="AR17" i="7"/>
  <c r="AJ17" i="7"/>
  <c r="AH17" i="7"/>
  <c r="AY17" i="7"/>
  <c r="AQ17" i="7"/>
  <c r="AI17" i="7"/>
  <c r="AX17" i="7"/>
  <c r="AP17" i="7"/>
  <c r="AW17" i="7"/>
  <c r="AO17" i="7"/>
  <c r="AV17" i="7"/>
  <c r="AN17" i="7"/>
  <c r="BC17" i="7"/>
  <c r="AU17" i="7"/>
  <c r="AM17" i="7"/>
  <c r="AX12" i="7"/>
  <c r="AP12" i="7"/>
  <c r="AW12" i="7"/>
  <c r="AO12" i="7"/>
  <c r="AV12" i="7"/>
  <c r="AN12" i="7"/>
  <c r="BC12" i="7"/>
  <c r="AU12" i="7"/>
  <c r="AM12" i="7"/>
  <c r="BB12" i="7"/>
  <c r="AT12" i="7"/>
  <c r="AL12" i="7"/>
  <c r="BA12" i="7"/>
  <c r="AS12" i="7"/>
  <c r="AK12" i="7"/>
  <c r="AZ12" i="7"/>
  <c r="AR12" i="7"/>
  <c r="AJ12" i="7"/>
  <c r="AH12" i="7"/>
  <c r="AY12" i="7"/>
  <c r="AQ12" i="7"/>
  <c r="AI12" i="7"/>
  <c r="AZ18" i="7"/>
  <c r="AR18" i="7"/>
  <c r="AJ18" i="7"/>
  <c r="AH18" i="7"/>
  <c r="AY18" i="7"/>
  <c r="AQ18" i="7"/>
  <c r="AI18" i="7"/>
  <c r="AX18" i="7"/>
  <c r="AP18" i="7"/>
  <c r="AW18" i="7"/>
  <c r="AO18" i="7"/>
  <c r="AV18" i="7"/>
  <c r="AN18" i="7"/>
  <c r="BC18" i="7"/>
  <c r="AU18" i="7"/>
  <c r="AM18" i="7"/>
  <c r="BB18" i="7"/>
  <c r="AT18" i="7"/>
  <c r="AL18" i="7"/>
  <c r="BA18" i="7"/>
  <c r="AS18" i="7"/>
  <c r="AK18" i="7"/>
  <c r="AB16" i="7"/>
  <c r="T16" i="7"/>
  <c r="L16" i="7"/>
  <c r="AA16" i="7"/>
  <c r="S16" i="7"/>
  <c r="Z16" i="7"/>
  <c r="R16" i="7"/>
  <c r="Y16" i="7"/>
  <c r="Q16" i="7"/>
  <c r="K16" i="7"/>
  <c r="AF16" i="7"/>
  <c r="X16" i="7"/>
  <c r="P16" i="7"/>
  <c r="AE16" i="7"/>
  <c r="W16" i="7"/>
  <c r="O16" i="7"/>
  <c r="AD16" i="7"/>
  <c r="V16" i="7"/>
  <c r="N16" i="7"/>
  <c r="AC16" i="7"/>
  <c r="U16" i="7"/>
  <c r="M16" i="7"/>
  <c r="AF3" i="7"/>
  <c r="X3" i="7"/>
  <c r="P3" i="7"/>
  <c r="AE3" i="7"/>
  <c r="W3" i="7"/>
  <c r="O3" i="7"/>
  <c r="AD3" i="7"/>
  <c r="N3" i="7"/>
  <c r="AC3" i="7"/>
  <c r="U3" i="7"/>
  <c r="M3" i="7"/>
  <c r="AB3" i="7"/>
  <c r="T3" i="7"/>
  <c r="L3" i="7"/>
  <c r="AA3" i="7"/>
  <c r="S3" i="7"/>
  <c r="Z3" i="7"/>
  <c r="R3" i="7"/>
  <c r="K3" i="7"/>
  <c r="Y3" i="7"/>
  <c r="Q3" i="7"/>
  <c r="AF11" i="7"/>
  <c r="X11" i="7"/>
  <c r="P11" i="7"/>
  <c r="AE11" i="7"/>
  <c r="W11" i="7"/>
  <c r="O11" i="7"/>
  <c r="AD11" i="7"/>
  <c r="V11" i="7"/>
  <c r="N11" i="7"/>
  <c r="AC11" i="7"/>
  <c r="U11" i="7"/>
  <c r="M11" i="7"/>
  <c r="AB11" i="7"/>
  <c r="T11" i="7"/>
  <c r="L11" i="7"/>
  <c r="AA11" i="7"/>
  <c r="S11" i="7"/>
  <c r="Z11" i="7"/>
  <c r="R11" i="7"/>
  <c r="Y11" i="7"/>
  <c r="Q11" i="7"/>
  <c r="Y13" i="7"/>
  <c r="Q13" i="7"/>
  <c r="AF13" i="7"/>
  <c r="X13" i="7"/>
  <c r="P13" i="7"/>
  <c r="AE13" i="7"/>
  <c r="W13" i="7"/>
  <c r="O13" i="7"/>
  <c r="AD13" i="7"/>
  <c r="V13" i="7"/>
  <c r="N13" i="7"/>
  <c r="AC13" i="7"/>
  <c r="U13" i="7"/>
  <c r="M13" i="7"/>
  <c r="K13" i="7"/>
  <c r="AB13" i="7"/>
  <c r="T13" i="7"/>
  <c r="L13" i="7"/>
  <c r="AA13" i="7"/>
  <c r="S13" i="7"/>
  <c r="Z13" i="7"/>
  <c r="R13" i="7"/>
  <c r="AE8" i="7"/>
  <c r="W8" i="7"/>
  <c r="O8" i="7"/>
  <c r="K8" i="7"/>
  <c r="AD8" i="7"/>
  <c r="V8" i="7"/>
  <c r="N8" i="7"/>
  <c r="AC8" i="7"/>
  <c r="U8" i="7"/>
  <c r="M8" i="7"/>
  <c r="AB8" i="7"/>
  <c r="T8" i="7"/>
  <c r="L8" i="7"/>
  <c r="AA8" i="7"/>
  <c r="S8" i="7"/>
  <c r="Z8" i="7"/>
  <c r="R8" i="7"/>
  <c r="Y8" i="7"/>
  <c r="Q8" i="7"/>
  <c r="AF8" i="7"/>
  <c r="X8" i="7"/>
  <c r="P8" i="7"/>
  <c r="AE17" i="7"/>
  <c r="W17" i="7"/>
  <c r="O17" i="7"/>
  <c r="AD17" i="7"/>
  <c r="V17" i="7"/>
  <c r="N17" i="7"/>
  <c r="AC17" i="7"/>
  <c r="U17" i="7"/>
  <c r="M17" i="7"/>
  <c r="K17" i="7"/>
  <c r="AB17" i="7"/>
  <c r="T17" i="7"/>
  <c r="L17" i="7"/>
  <c r="AA17" i="7"/>
  <c r="S17" i="7"/>
  <c r="Z17" i="7"/>
  <c r="R17" i="7"/>
  <c r="Y17" i="7"/>
  <c r="Q17" i="7"/>
  <c r="AF17" i="7"/>
  <c r="X17" i="7"/>
  <c r="P17" i="7"/>
  <c r="Y6" i="7"/>
  <c r="Q6" i="7"/>
  <c r="AF6" i="7"/>
  <c r="X6" i="7"/>
  <c r="P6" i="7"/>
  <c r="AE6" i="7"/>
  <c r="W6" i="7"/>
  <c r="O6" i="7"/>
  <c r="AD6" i="7"/>
  <c r="V6" i="7"/>
  <c r="N6" i="7"/>
  <c r="K6" i="7"/>
  <c r="AC6" i="7"/>
  <c r="U6" i="7"/>
  <c r="M6" i="7"/>
  <c r="AB6" i="7"/>
  <c r="T6" i="7"/>
  <c r="L6" i="7"/>
  <c r="AA6" i="7"/>
  <c r="S6" i="7"/>
  <c r="Z6" i="7"/>
  <c r="R6" i="7"/>
  <c r="AC2" i="7"/>
  <c r="U2" i="7"/>
  <c r="M2" i="7"/>
  <c r="AB2" i="7"/>
  <c r="T2" i="7"/>
  <c r="L2" i="7"/>
  <c r="AA2" i="7"/>
  <c r="S2" i="7"/>
  <c r="Z2" i="7"/>
  <c r="R2" i="7"/>
  <c r="Y2" i="7"/>
  <c r="Q2" i="7"/>
  <c r="AF2" i="7"/>
  <c r="X2" i="7"/>
  <c r="P2" i="7"/>
  <c r="AE2" i="7"/>
  <c r="W2" i="7"/>
  <c r="O2" i="7"/>
  <c r="AD2" i="7"/>
  <c r="V2" i="7"/>
  <c r="N2" i="7"/>
  <c r="K2" i="7"/>
  <c r="AA12" i="7"/>
  <c r="S12" i="7"/>
  <c r="Z12" i="7"/>
  <c r="R12" i="7"/>
  <c r="Y12" i="7"/>
  <c r="Q12" i="7"/>
  <c r="AF12" i="7"/>
  <c r="X12" i="7"/>
  <c r="P12" i="7"/>
  <c r="AE12" i="7"/>
  <c r="W12" i="7"/>
  <c r="O12" i="7"/>
  <c r="AD12" i="7"/>
  <c r="V12" i="7"/>
  <c r="N12" i="7"/>
  <c r="AC12" i="7"/>
  <c r="U12" i="7"/>
  <c r="M12" i="7"/>
  <c r="K12" i="7"/>
  <c r="AB12" i="7"/>
  <c r="T12" i="7"/>
  <c r="L12" i="7"/>
  <c r="AB7" i="7"/>
  <c r="T7" i="7"/>
  <c r="L7" i="7"/>
  <c r="AA7" i="7"/>
  <c r="S7" i="7"/>
  <c r="Z7" i="7"/>
  <c r="R7" i="7"/>
  <c r="K7" i="7"/>
  <c r="Y7" i="7"/>
  <c r="Q7" i="7"/>
  <c r="AF7" i="7"/>
  <c r="X7" i="7"/>
  <c r="P7" i="7"/>
  <c r="AE7" i="7"/>
  <c r="W7" i="7"/>
  <c r="O7" i="7"/>
  <c r="AD7" i="7"/>
  <c r="V7" i="7"/>
  <c r="N7" i="7"/>
  <c r="AC7" i="7"/>
  <c r="U7" i="7"/>
  <c r="M7" i="7"/>
  <c r="AD5" i="7"/>
  <c r="V5" i="7"/>
  <c r="N5" i="7"/>
  <c r="AC5" i="7"/>
  <c r="U5" i="7"/>
  <c r="M5" i="7"/>
  <c r="AB5" i="7"/>
  <c r="T5" i="7"/>
  <c r="L5" i="7"/>
  <c r="AA5" i="7"/>
  <c r="S5" i="7"/>
  <c r="Z5" i="7"/>
  <c r="R5" i="7"/>
  <c r="Y5" i="7"/>
  <c r="Q5" i="7"/>
  <c r="AF5" i="7"/>
  <c r="X5" i="7"/>
  <c r="P5" i="7"/>
  <c r="AE5" i="7"/>
  <c r="W5" i="7"/>
  <c r="O5" i="7"/>
  <c r="AC18" i="7"/>
  <c r="U18" i="7"/>
  <c r="M18" i="7"/>
  <c r="K18" i="7"/>
  <c r="AB18" i="7"/>
  <c r="T18" i="7"/>
  <c r="L18" i="7"/>
  <c r="AA18" i="7"/>
  <c r="S18" i="7"/>
  <c r="Z18" i="7"/>
  <c r="R18" i="7"/>
  <c r="Y18" i="7"/>
  <c r="Q18" i="7"/>
  <c r="AF18" i="7"/>
  <c r="X18" i="7"/>
  <c r="P18" i="7"/>
  <c r="AE18" i="7"/>
  <c r="W18" i="7"/>
  <c r="O18" i="7"/>
  <c r="AD18" i="7"/>
  <c r="V18" i="7"/>
  <c r="N18" i="7"/>
  <c r="AH11" i="7"/>
  <c r="K11" i="7"/>
  <c r="R2" i="27"/>
  <c r="Q2" i="27"/>
  <c r="P2" i="27"/>
  <c r="O2" i="27"/>
  <c r="N2" i="27"/>
  <c r="M2" i="27"/>
  <c r="K2" i="27"/>
  <c r="J2" i="27"/>
  <c r="I2" i="27"/>
  <c r="T2" i="27"/>
  <c r="S2" i="27"/>
  <c r="L2" i="27"/>
  <c r="F5" i="27"/>
  <c r="G5" i="2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Nicole Solomon</author>
  </authors>
  <commentList>
    <comment ref="A6" authorId="0" shapeId="0" xr:uid="{2D2CCFE1-78A7-477F-8D69-E6CB0D92CF78}">
      <text>
        <r>
          <rPr>
            <b/>
            <sz val="9"/>
            <color indexed="81"/>
            <rFont val="Tahoma"/>
            <family val="2"/>
          </rPr>
          <t>Nicole Solomon:</t>
        </r>
        <r>
          <rPr>
            <sz val="9"/>
            <color indexed="81"/>
            <rFont val="Tahoma"/>
            <family val="2"/>
          </rPr>
          <t xml:space="preserve">
Weeks cap at 12 in calculations</t>
        </r>
      </text>
    </comment>
    <comment ref="J12" authorId="0" shapeId="0" xr:uid="{36C470AF-11FC-4FF3-AA19-5950B115C8AC}">
      <text>
        <r>
          <rPr>
            <b/>
            <sz val="9"/>
            <color indexed="81"/>
            <rFont val="Tahoma"/>
            <family val="2"/>
          </rPr>
          <t>Nicole Solomon:</t>
        </r>
        <r>
          <rPr>
            <sz val="9"/>
            <color indexed="81"/>
            <rFont val="Tahoma"/>
            <family val="2"/>
          </rPr>
          <t xml:space="preserve">
Personal expenses 0 if student is less than half-time</t>
        </r>
      </text>
    </comment>
  </commentList>
</comments>
</file>

<file path=xl/sharedStrings.xml><?xml version="1.0" encoding="utf-8"?>
<sst xmlns="http://schemas.openxmlformats.org/spreadsheetml/2006/main" count="283" uniqueCount="110">
  <si>
    <t>Transportation</t>
  </si>
  <si>
    <t>Resident</t>
  </si>
  <si>
    <t>Non-Resident</t>
  </si>
  <si>
    <t>Personal</t>
  </si>
  <si>
    <t>UG Books</t>
  </si>
  <si>
    <t>GR Books</t>
  </si>
  <si>
    <t>UG</t>
  </si>
  <si>
    <t>Updated?</t>
  </si>
  <si>
    <t>Y</t>
  </si>
  <si>
    <t>&gt;=12</t>
  </si>
  <si>
    <t>&gt;=9 but &lt;=11</t>
  </si>
  <si>
    <t>&gt;=6 but &lt;=8</t>
  </si>
  <si>
    <t>&lt;=5</t>
  </si>
  <si>
    <t>Online Service Fee</t>
  </si>
  <si>
    <t>&lt;-- choose from drop-down options</t>
  </si>
  <si>
    <t>&lt;-- enter number of credit hours</t>
  </si>
  <si>
    <t>Based on the Information You Provided, Your Estimated Summer Budget Is…</t>
  </si>
  <si>
    <r>
      <t xml:space="preserve">Estimated Tuition and Fees                                                </t>
    </r>
    <r>
      <rPr>
        <i/>
        <sz val="11"/>
        <rFont val="Arial"/>
        <family val="2"/>
      </rPr>
      <t>(value can change based on credit hours, residency, and level/college/major)</t>
    </r>
  </si>
  <si>
    <r>
      <t xml:space="preserve">Estimated Transportation                                                      </t>
    </r>
    <r>
      <rPr>
        <i/>
        <sz val="11"/>
        <rFont val="Arial"/>
        <family val="2"/>
      </rPr>
      <t>(value can change based on the weeks throughout the summer semester that you will be attending classes)</t>
    </r>
  </si>
  <si>
    <r>
      <t xml:space="preserve">Estimated Personal                                                              </t>
    </r>
    <r>
      <rPr>
        <i/>
        <sz val="11"/>
        <rFont val="Arial"/>
        <family val="2"/>
      </rPr>
      <t>(value can change based on both credit hours and weeks throughout the summer semester that you will be attending classes)</t>
    </r>
  </si>
  <si>
    <t>ESTIMATED TOTAL COST OF ATTENDANCE (for financial aid purposes; your estimated balance will be the estimated tuition and fees only unless living on-campus)</t>
  </si>
  <si>
    <t>&lt;-- enter number of weeks you will actually be attending classes</t>
  </si>
  <si>
    <t>Level</t>
  </si>
  <si>
    <t>Cost Element</t>
  </si>
  <si>
    <t>University Tuition</t>
  </si>
  <si>
    <t>Undergraduate</t>
  </si>
  <si>
    <t>University Fees</t>
  </si>
  <si>
    <t>Annual Amount</t>
  </si>
  <si>
    <t>Semester Amount</t>
  </si>
  <si>
    <t>Per Credit Hour</t>
  </si>
  <si>
    <t>Residency</t>
  </si>
  <si>
    <t>Tuition and Fees Combined: Annual</t>
  </si>
  <si>
    <t>Tuition and Fees Combined: Semester</t>
  </si>
  <si>
    <t>Tuition and Fees Combined: Per Credit Hour</t>
  </si>
  <si>
    <t>Amount for 32 Weeks</t>
  </si>
  <si>
    <t>Per Week</t>
  </si>
  <si>
    <t>All</t>
  </si>
  <si>
    <t>Books and Supplies</t>
  </si>
  <si>
    <t>N/A</t>
  </si>
  <si>
    <t>Program</t>
  </si>
  <si>
    <t>Resident Per Credit Hour</t>
  </si>
  <si>
    <t>Non-Resident Per Credit Hour</t>
  </si>
  <si>
    <t>Uncapped?</t>
  </si>
  <si>
    <t>N</t>
  </si>
  <si>
    <t>Resident Tuition, Fees, and College Tuition Per Credit Hour</t>
  </si>
  <si>
    <t>Non-Resident Tuition, Fees, and College Tuition Per Credit Hour</t>
  </si>
  <si>
    <t>Online Fee?</t>
  </si>
  <si>
    <t>Are you admitted as a WV Resident or Non-Resident of the State?</t>
  </si>
  <si>
    <t>Choose Residency</t>
  </si>
  <si>
    <t>Choose your level, college, and/or program of study</t>
  </si>
  <si>
    <t>Are you an undergraduate or graduate/professional student?</t>
  </si>
  <si>
    <t>Choose Level</t>
  </si>
  <si>
    <t>How many weeks will you actively be taking classes throughout summer?</t>
  </si>
  <si>
    <t>Choose Level and College (Program)</t>
  </si>
  <si>
    <t>Input</t>
  </si>
  <si>
    <t>Response</t>
  </si>
  <si>
    <t>Translated</t>
  </si>
  <si>
    <t>T&amp;F Calculation per Credit Hour</t>
  </si>
  <si>
    <t>Capped Hours</t>
  </si>
  <si>
    <t>Uncapped Hours</t>
  </si>
  <si>
    <t>Credit Hours</t>
  </si>
  <si>
    <t>Weeks</t>
  </si>
  <si>
    <t>Full-Time Hours for Level</t>
  </si>
  <si>
    <t>Hours for Calculation</t>
  </si>
  <si>
    <t>Tuition and Fees</t>
  </si>
  <si>
    <t>Resident Calculations in Next Cells (for testing)</t>
  </si>
  <si>
    <t>Non-Resident Calculations in Next Cells (for testing)</t>
  </si>
  <si>
    <t>Per Credit Hour R&amp;B based on UG/GR</t>
  </si>
  <si>
    <t>Calculations by week (for testing)</t>
  </si>
  <si>
    <t>Room and Board Based on Weeks</t>
  </si>
  <si>
    <t>UG Personal</t>
  </si>
  <si>
    <t>GR Personal</t>
  </si>
  <si>
    <t>Personal Based on Credits</t>
  </si>
  <si>
    <t>Books Based on Credits</t>
  </si>
  <si>
    <t>R Transportation</t>
  </si>
  <si>
    <t>NR Transportation</t>
  </si>
  <si>
    <t>Transportation Based on Weeks</t>
  </si>
  <si>
    <t>Credits</t>
  </si>
  <si>
    <t>UG - College of Business and Economics (not online programs)</t>
  </si>
  <si>
    <t>UG - Davis College of Agriculture, Natural Resources and Design (not online programs)</t>
  </si>
  <si>
    <t>UG - Eberly College of Arts and Sciences (not online programs)</t>
  </si>
  <si>
    <t>UG - HSC Nursing (not online programs)</t>
  </si>
  <si>
    <t>UG - Statler College of Engineering and Mineral Resources  (not online programs)</t>
  </si>
  <si>
    <t>UG - HSC Public Health (not online programs)</t>
  </si>
  <si>
    <t>Input Your Anticipated Summer Information Below for Morgantown Undergraduate Programs (Not Online)</t>
  </si>
  <si>
    <t>UG - HSC Medicine - Medicine (not online programs)</t>
  </si>
  <si>
    <t>UG - HSC Medicine - Communication Science Disorders (not online programs)</t>
  </si>
  <si>
    <t>UG - College of Applied Human Sciences (not online programs)</t>
  </si>
  <si>
    <t>UG - HSC Medicine - Biomedical Lab Diagnostics (not online programs)</t>
  </si>
  <si>
    <t>UG - HSC Pharmacy - Pharmaceuticals &amp; Healthcare (not online programs)</t>
  </si>
  <si>
    <t>How many degree-pursuant credit hours will you be taking in summer?</t>
  </si>
  <si>
    <r>
      <t xml:space="preserve">Estimated Books, Course Materials, Supplies, and Equipment
</t>
    </r>
    <r>
      <rPr>
        <i/>
        <sz val="11"/>
        <rFont val="Arial"/>
        <family val="2"/>
      </rPr>
      <t>(value can change based on credit hours)</t>
    </r>
  </si>
  <si>
    <r>
      <t xml:space="preserve">Estimated Housing and Food                                                  </t>
    </r>
    <r>
      <rPr>
        <i/>
        <sz val="11"/>
        <rFont val="Arial"/>
        <family val="2"/>
      </rPr>
      <t>(value can change based on the weeks throughout the summer semester that you will be attending classes)</t>
    </r>
  </si>
  <si>
    <t>Housing</t>
  </si>
  <si>
    <t>Food</t>
  </si>
  <si>
    <t>Personal Expenses</t>
  </si>
  <si>
    <t>Transportation Expenses</t>
  </si>
  <si>
    <t>Semester</t>
  </si>
  <si>
    <t>Year</t>
  </si>
  <si>
    <t>Res</t>
  </si>
  <si>
    <t>NR</t>
  </si>
  <si>
    <t>Off-Campus Housing</t>
  </si>
  <si>
    <t>Off-Campus Food</t>
  </si>
  <si>
    <t>Housing and Food Combined: 32 Weeks</t>
  </si>
  <si>
    <t>UG - CLASS (not online programs)</t>
  </si>
  <si>
    <t>UG - HSC Dentistry - Dental Hygiene (not online programs)</t>
  </si>
  <si>
    <t>UG - HSC Pharmacy - Pharm D. Traditional (R1 &amp; R2)</t>
  </si>
  <si>
    <t>UG - Intercollegiate Programs (Biochemistry, Game Design and Interactive Media, eSports Business and Entertainment) (not online programs)</t>
  </si>
  <si>
    <t>UG - HSC Pharmacy - Pharmacy (not online programs)</t>
  </si>
  <si>
    <t>UG - Creative Arts &amp; Media (not online programs)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</si>
</sst>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&quot;$&quot;#,##0.00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8" tint="-0.499984740745262"/>
      <name val="Arial"/>
      <family val="2"/>
    </font>
    <font>
      <i/>
      <sz val="11"/>
      <color theme="8" tint="-0.499984740745262"/>
      <name val="Arial"/>
      <family val="2"/>
    </font>
    <font>
      <sz val="11"/>
      <color rgb="FF3F3F76"/>
      <name val="Arial"/>
      <family val="2"/>
    </font>
    <font>
      <b/>
      <sz val="11"/>
      <color rgb="FFFA7D00"/>
      <name val="Arial"/>
      <family val="2"/>
    </font>
    <font>
      <i/>
      <sz val="11"/>
      <color rgb="FF7F7F7F"/>
      <name val="Arial"/>
      <family val="2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i/>
      <sz val="11"/>
      <color theme="0"/>
      <name val="Arial"/>
      <family val="2"/>
    </font>
    <font>
      <sz val="11"/>
      <color theme="9" tint="-0.49998474074526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1" fillId="0" borderId="0"/>
    <xf numFmtId="44" fontId="13" fillId="0" borderId="0" applyFont="0" applyFill="0" applyBorder="0" applyAlignment="0" applyProtection="0"/>
    <xf numFmtId="0" fontId="14" fillId="5" borderId="3" applyNumberFormat="0" applyAlignment="0" applyProtection="0"/>
    <xf numFmtId="0" fontId="15" fillId="6" borderId="3" applyNumberFormat="0" applyAlignment="0" applyProtection="0"/>
    <xf numFmtId="0" fontId="16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11" fillId="2" borderId="2" xfId="0" applyFont="1" applyFill="1" applyBorder="1" applyAlignment="1" applyProtection="1">
      <alignment horizontal="center" vertical="top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9" fontId="9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0" xfId="0" applyFont="1"/>
    <xf numFmtId="0" fontId="17" fillId="0" borderId="0" xfId="0" applyFont="1"/>
    <xf numFmtId="0" fontId="20" fillId="0" borderId="0" xfId="0" applyFont="1"/>
    <xf numFmtId="0" fontId="21" fillId="0" borderId="0" xfId="0" applyFont="1"/>
    <xf numFmtId="0" fontId="19" fillId="0" borderId="0" xfId="0" applyFont="1" applyAlignment="1">
      <alignment wrapText="1"/>
    </xf>
    <xf numFmtId="0" fontId="18" fillId="0" borderId="0" xfId="0" applyFont="1" applyAlignment="1">
      <alignment horizontal="center"/>
    </xf>
    <xf numFmtId="165" fontId="22" fillId="5" borderId="3" xfId="4" applyNumberFormat="1" applyFont="1"/>
    <xf numFmtId="44" fontId="23" fillId="6" borderId="3" xfId="5" applyNumberFormat="1" applyFont="1"/>
    <xf numFmtId="165" fontId="23" fillId="6" borderId="3" xfId="5" applyNumberFormat="1" applyFont="1"/>
    <xf numFmtId="0" fontId="24" fillId="0" borderId="0" xfId="6" applyFont="1" applyAlignment="1">
      <alignment horizontal="center"/>
    </xf>
    <xf numFmtId="0" fontId="22" fillId="5" borderId="3" xfId="4" applyFont="1" applyAlignment="1">
      <alignment horizontal="center"/>
    </xf>
    <xf numFmtId="165" fontId="23" fillId="6" borderId="3" xfId="3" applyNumberFormat="1" applyFont="1" applyFill="1" applyBorder="1" applyAlignment="1">
      <alignment horizontal="center"/>
    </xf>
    <xf numFmtId="165" fontId="23" fillId="6" borderId="0" xfId="3" applyNumberFormat="1" applyFont="1" applyFill="1" applyBorder="1" applyAlignment="1">
      <alignment horizontal="center"/>
    </xf>
    <xf numFmtId="165" fontId="22" fillId="5" borderId="3" xfId="3" applyNumberFormat="1" applyFont="1" applyFill="1" applyBorder="1"/>
    <xf numFmtId="165" fontId="24" fillId="0" borderId="3" xfId="3" applyNumberFormat="1" applyFont="1" applyBorder="1" applyAlignment="1">
      <alignment horizontal="center"/>
    </xf>
    <xf numFmtId="0" fontId="9" fillId="2" borderId="2" xfId="0" applyFont="1" applyFill="1" applyBorder="1" applyAlignment="1">
      <alignment vertical="top" wrapText="1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16" fillId="0" borderId="0" xfId="6" applyAlignment="1">
      <alignment horizontal="center" wrapText="1"/>
    </xf>
    <xf numFmtId="0" fontId="16" fillId="0" borderId="0" xfId="6" applyNumberFormat="1" applyAlignment="1">
      <alignment horizontal="center" wrapText="1"/>
    </xf>
    <xf numFmtId="164" fontId="11" fillId="3" borderId="2" xfId="0" applyNumberFormat="1" applyFont="1" applyFill="1" applyBorder="1" applyAlignment="1" applyProtection="1">
      <alignment horizontal="right" vertical="top" wrapText="1"/>
      <protection hidden="1"/>
    </xf>
    <xf numFmtId="165" fontId="19" fillId="0" borderId="0" xfId="0" applyNumberFormat="1" applyFont="1"/>
    <xf numFmtId="0" fontId="27" fillId="7" borderId="0" xfId="0" applyFont="1" applyFill="1" applyAlignment="1">
      <alignment horizontal="center" wrapText="1"/>
    </xf>
    <xf numFmtId="0" fontId="20" fillId="7" borderId="0" xfId="0" applyFont="1" applyFill="1"/>
    <xf numFmtId="0" fontId="18" fillId="8" borderId="0" xfId="0" applyFont="1" applyFill="1" applyAlignment="1">
      <alignment horizontal="center" wrapText="1"/>
    </xf>
    <xf numFmtId="0" fontId="27" fillId="9" borderId="0" xfId="0" applyFont="1" applyFill="1" applyAlignment="1">
      <alignment horizontal="center" wrapText="1"/>
    </xf>
    <xf numFmtId="0" fontId="28" fillId="9" borderId="0" xfId="0" applyFont="1" applyFill="1"/>
    <xf numFmtId="0" fontId="18" fillId="10" borderId="0" xfId="0" applyFont="1" applyFill="1" applyAlignment="1">
      <alignment horizontal="center" wrapText="1"/>
    </xf>
    <xf numFmtId="165" fontId="19" fillId="11" borderId="0" xfId="0" applyNumberFormat="1" applyFont="1" applyFill="1"/>
    <xf numFmtId="0" fontId="25" fillId="0" borderId="0" xfId="0" applyFont="1"/>
    <xf numFmtId="44" fontId="11" fillId="0" borderId="0" xfId="0" applyNumberFormat="1" applyFont="1"/>
    <xf numFmtId="0" fontId="26" fillId="0" borderId="0" xfId="0" applyFont="1"/>
    <xf numFmtId="0" fontId="25" fillId="0" borderId="0" xfId="3" applyNumberFormat="1" applyFont="1"/>
    <xf numFmtId="164" fontId="9" fillId="4" borderId="2" xfId="0" applyNumberFormat="1" applyFont="1" applyFill="1" applyBorder="1" applyAlignment="1" applyProtection="1">
      <alignment horizontal="right" vertical="top"/>
      <protection hidden="1"/>
    </xf>
    <xf numFmtId="166" fontId="11" fillId="0" borderId="4" xfId="0" applyNumberFormat="1" applyFont="1" applyBorder="1" applyAlignment="1">
      <alignment horizontal="left"/>
    </xf>
    <xf numFmtId="166" fontId="11" fillId="0" borderId="2" xfId="0" applyNumberFormat="1" applyFont="1" applyBorder="1" applyAlignment="1">
      <alignment horizontal="left"/>
    </xf>
    <xf numFmtId="166" fontId="15" fillId="6" borderId="3" xfId="5" applyNumberFormat="1" applyAlignment="1">
      <alignment horizontal="left"/>
    </xf>
    <xf numFmtId="165" fontId="22" fillId="5" borderId="3" xfId="3" applyNumberFormat="1" applyFont="1" applyFill="1" applyBorder="1" applyAlignment="1">
      <alignment vertical="center"/>
    </xf>
    <xf numFmtId="0" fontId="6" fillId="12" borderId="0" xfId="0" applyFont="1" applyFill="1" applyAlignment="1">
      <alignment vertical="top"/>
    </xf>
    <xf numFmtId="0" fontId="0" fillId="12" borderId="0" xfId="0" applyFill="1" applyAlignment="1">
      <alignment vertical="top"/>
    </xf>
    <xf numFmtId="0" fontId="0" fillId="12" borderId="0" xfId="0" applyFill="1"/>
    <xf numFmtId="0" fontId="0" fillId="12" borderId="0" xfId="0" applyFill="1" applyAlignment="1">
      <alignment horizontal="center" vertical="top"/>
    </xf>
    <xf numFmtId="0" fontId="19" fillId="13" borderId="2" xfId="0" applyFont="1" applyFill="1" applyBorder="1" applyAlignment="1">
      <alignment horizontal="left"/>
    </xf>
    <xf numFmtId="0" fontId="11" fillId="13" borderId="0" xfId="0" applyFont="1" applyFill="1"/>
    <xf numFmtId="0" fontId="11" fillId="13" borderId="0" xfId="0" applyFont="1" applyFill="1" applyAlignment="1">
      <alignment wrapText="1"/>
    </xf>
  </cellXfs>
  <cellStyles count="7">
    <cellStyle name="Calculation" xfId="5" builtinId="22"/>
    <cellStyle name="Currency" xfId="3" builtinId="4"/>
    <cellStyle name="Explanatory Text" xfId="6" builtinId="53"/>
    <cellStyle name="Input" xfId="4" builtinId="20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colors>
    <mruColors>
      <color rgb="FFFFFF66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N25"/>
  <sheetViews>
    <sheetView tabSelected="1" workbookViewId="0">
      <selection activeCell="C15" sqref="C15"/>
    </sheetView>
  </sheetViews>
  <sheetFormatPr defaultColWidth="9.1796875" defaultRowHeight="10"/>
  <cols>
    <col min="1" max="1" width="46.453125" style="1" customWidth="1"/>
    <col min="2" max="2" width="91" style="1" customWidth="1"/>
    <col min="3" max="3" width="33.453125" style="1" bestFit="1" customWidth="1"/>
    <col min="4" max="4" width="5.7265625" style="1" customWidth="1"/>
    <col min="5" max="5" width="1.26953125" style="1" customWidth="1"/>
    <col min="6" max="6" width="40.26953125" style="1" customWidth="1"/>
    <col min="7" max="7" width="2.7265625" style="1" customWidth="1"/>
    <col min="8" max="8" width="1.26953125" style="1" customWidth="1"/>
    <col min="9" max="9" width="13" style="1" customWidth="1"/>
    <col min="10" max="10" width="1.26953125" style="1" customWidth="1"/>
    <col min="11" max="11" width="8.81640625" style="1" customWidth="1"/>
    <col min="12" max="12" width="1.26953125" style="1" customWidth="1"/>
    <col min="13" max="13" width="7.54296875" style="1" customWidth="1"/>
    <col min="14" max="14" width="2.7265625" style="1" customWidth="1"/>
    <col min="15" max="31" width="9.1796875" style="1"/>
    <col min="32" max="32" width="9.1796875" style="1" customWidth="1"/>
    <col min="33" max="16384" width="9.1796875" style="1"/>
  </cols>
  <sheetData>
    <row r="1" spans="1:4" customFormat="1" ht="15.5">
      <c r="A1" s="59" t="s">
        <v>84</v>
      </c>
      <c r="B1" s="60"/>
      <c r="C1" s="60"/>
      <c r="D1" s="60"/>
    </row>
    <row r="2" spans="1:4" customFormat="1" ht="12.5">
      <c r="A2" s="60"/>
      <c r="B2" s="60"/>
      <c r="C2" s="60"/>
      <c r="D2" s="61"/>
    </row>
    <row r="3" spans="1:4" customFormat="1" ht="28">
      <c r="A3" s="33" t="s">
        <v>47</v>
      </c>
      <c r="B3" s="3" t="s">
        <v>48</v>
      </c>
      <c r="C3" s="5" t="s">
        <v>14</v>
      </c>
      <c r="D3" s="61"/>
    </row>
    <row r="4" spans="1:4" customFormat="1" ht="12.5">
      <c r="A4" s="60"/>
      <c r="B4" s="62"/>
      <c r="C4" s="60"/>
      <c r="D4" s="61"/>
    </row>
    <row r="5" spans="1:4" customFormat="1" ht="28">
      <c r="A5" s="33" t="s">
        <v>50</v>
      </c>
      <c r="B5" s="3" t="s">
        <v>51</v>
      </c>
      <c r="C5" s="5" t="s">
        <v>14</v>
      </c>
      <c r="D5" s="61"/>
    </row>
    <row r="6" spans="1:4" customFormat="1" ht="12.5">
      <c r="A6" s="60"/>
      <c r="B6" s="62"/>
      <c r="C6" s="60"/>
      <c r="D6" s="61"/>
    </row>
    <row r="7" spans="1:4" customFormat="1" ht="28">
      <c r="A7" s="6" t="s">
        <v>49</v>
      </c>
      <c r="B7" s="4" t="s">
        <v>53</v>
      </c>
      <c r="C7" s="5" t="s">
        <v>14</v>
      </c>
      <c r="D7" s="61"/>
    </row>
    <row r="8" spans="1:4" customFormat="1" ht="12.5">
      <c r="A8" s="60"/>
      <c r="B8" s="62"/>
      <c r="C8" s="60"/>
      <c r="D8" s="61"/>
    </row>
    <row r="9" spans="1:4" customFormat="1" ht="28">
      <c r="A9" s="6" t="s">
        <v>90</v>
      </c>
      <c r="B9" s="3">
        <v>1</v>
      </c>
      <c r="C9" s="5" t="s">
        <v>15</v>
      </c>
      <c r="D9" s="61"/>
    </row>
    <row r="10" spans="1:4" customFormat="1" ht="12.5">
      <c r="A10" s="60"/>
      <c r="B10" s="62"/>
      <c r="C10" s="60"/>
      <c r="D10" s="61"/>
    </row>
    <row r="11" spans="1:4" customFormat="1" ht="28">
      <c r="A11" s="6" t="s">
        <v>52</v>
      </c>
      <c r="B11" s="3">
        <v>1</v>
      </c>
      <c r="C11" s="10" t="s">
        <v>21</v>
      </c>
      <c r="D11" s="61"/>
    </row>
    <row r="12" spans="1:4" customFormat="1" ht="12.5">
      <c r="A12" s="60"/>
      <c r="B12" s="60"/>
      <c r="C12" s="60"/>
      <c r="D12" s="61"/>
    </row>
    <row r="13" spans="1:4" customFormat="1" ht="12.5">
      <c r="A13" s="60"/>
      <c r="B13" s="60"/>
      <c r="C13" s="60"/>
      <c r="D13" s="61"/>
    </row>
    <row r="14" spans="1:4" customFormat="1" ht="12.5">
      <c r="A14" s="7"/>
      <c r="B14" s="7"/>
      <c r="C14" s="7"/>
    </row>
    <row r="15" spans="1:4" customFormat="1" ht="12.5">
      <c r="A15" s="7"/>
      <c r="B15" s="7"/>
      <c r="C15" s="7"/>
    </row>
    <row r="16" spans="1:4" customFormat="1" ht="15.5">
      <c r="A16" s="59" t="s">
        <v>16</v>
      </c>
      <c r="B16" s="60"/>
      <c r="C16" s="60"/>
      <c r="D16" s="61"/>
    </row>
    <row r="17" spans="1:14" ht="12.5">
      <c r="A17" s="60"/>
      <c r="B17" s="60"/>
      <c r="C17" s="60"/>
      <c r="D17" s="61"/>
    </row>
    <row r="18" spans="1:14" ht="43">
      <c r="A18" s="8" t="s">
        <v>17</v>
      </c>
      <c r="B18" s="41" t="e">
        <f>IF(Calcs!B14&gt;0,Calcs!B14,"#VALUE")</f>
        <v>#VALUE!</v>
      </c>
      <c r="C18" s="60"/>
      <c r="D18" s="61"/>
      <c r="E18"/>
      <c r="F18"/>
      <c r="G18"/>
      <c r="H18"/>
      <c r="I18"/>
      <c r="J18"/>
      <c r="K18"/>
      <c r="L18"/>
      <c r="M18"/>
      <c r="N18"/>
    </row>
    <row r="19" spans="1:14" ht="42.5">
      <c r="A19" s="8" t="s">
        <v>91</v>
      </c>
      <c r="B19" s="41" t="str">
        <f>IF(Calcs!E12&gt;0,Calcs!E12,"#VALUE")</f>
        <v>#VALUE</v>
      </c>
      <c r="C19" s="60"/>
      <c r="D19" s="61"/>
      <c r="E19"/>
      <c r="F19"/>
      <c r="G19"/>
      <c r="H19"/>
      <c r="I19"/>
      <c r="J19"/>
      <c r="K19"/>
      <c r="L19"/>
      <c r="M19"/>
      <c r="N19"/>
    </row>
    <row r="20" spans="1:14" ht="57.5">
      <c r="A20" s="8" t="s">
        <v>92</v>
      </c>
      <c r="B20" s="41" t="e">
        <f>IF(Calcs!H11&gt;0,Calcs!H11,"#VALUE")</f>
        <v>#VALUE!</v>
      </c>
      <c r="C20" s="60"/>
      <c r="D20" s="61"/>
      <c r="E20"/>
      <c r="F20"/>
      <c r="G20"/>
      <c r="H20"/>
      <c r="I20"/>
      <c r="J20"/>
      <c r="K20"/>
      <c r="L20"/>
      <c r="M20"/>
      <c r="N20"/>
    </row>
    <row r="21" spans="1:14" ht="57.5">
      <c r="A21" s="8" t="s">
        <v>18</v>
      </c>
      <c r="B21" s="41" t="str">
        <f>IF(Calcs!N12&gt;0,Calcs!N12,"#VALUE")</f>
        <v>#VALUE</v>
      </c>
      <c r="C21" s="60"/>
      <c r="D21" s="61"/>
      <c r="E21"/>
      <c r="F21"/>
      <c r="G21"/>
      <c r="H21"/>
      <c r="I21"/>
      <c r="J21"/>
      <c r="K21"/>
      <c r="L21"/>
      <c r="M21"/>
      <c r="N21"/>
    </row>
    <row r="22" spans="1:14" ht="57.5">
      <c r="A22" s="8" t="s">
        <v>19</v>
      </c>
      <c r="B22" s="41" t="str">
        <f>IF(Calcs!K12&gt;0,Calcs!K12,0)</f>
        <v>#VALUE</v>
      </c>
      <c r="C22" s="60"/>
      <c r="D22" s="61"/>
      <c r="E22"/>
      <c r="F22"/>
      <c r="G22"/>
      <c r="H22"/>
      <c r="I22"/>
      <c r="J22"/>
      <c r="K22"/>
      <c r="L22"/>
      <c r="M22"/>
      <c r="N22"/>
    </row>
    <row r="23" spans="1:14" ht="56">
      <c r="A23" s="9" t="s">
        <v>20</v>
      </c>
      <c r="B23" s="54" t="e">
        <f>SUM(B18:B22)</f>
        <v>#VALUE!</v>
      </c>
      <c r="C23" s="60"/>
      <c r="D23" s="61"/>
      <c r="E23"/>
      <c r="F23"/>
      <c r="G23"/>
      <c r="H23"/>
      <c r="I23"/>
      <c r="J23"/>
      <c r="K23"/>
      <c r="L23"/>
      <c r="M23"/>
      <c r="N23"/>
    </row>
    <row r="24" spans="1:14" ht="12.5">
      <c r="A24" s="61"/>
      <c r="B24" s="61"/>
      <c r="C24" s="61"/>
      <c r="D24" s="61"/>
    </row>
    <row r="25" spans="1:14" ht="12.5">
      <c r="A25" s="60"/>
      <c r="B25" s="60"/>
      <c r="C25" s="60"/>
      <c r="D25" s="61"/>
    </row>
  </sheetData>
  <dataConsolidate/>
  <phoneticPr fontId="2" type="noConversion"/>
  <dataValidations count="4">
    <dataValidation type="list" allowBlank="1" showInputMessage="1" showErrorMessage="1" sqref="B5" xr:uid="{00000000-0002-0000-0000-000000000000}">
      <formula1>Level</formula1>
    </dataValidation>
    <dataValidation type="whole" operator="greaterThanOrEqual" showInputMessage="1" showErrorMessage="1" error="Enter whole number" prompt="Enter whole number" sqref="B11 B9" xr:uid="{00000000-0002-0000-0000-000002000000}">
      <formula1>1</formula1>
    </dataValidation>
    <dataValidation type="list" allowBlank="1" showInputMessage="1" showErrorMessage="1" sqref="B7" xr:uid="{00000000-0002-0000-0000-000003000000}">
      <formula1>Program</formula1>
    </dataValidation>
    <dataValidation type="list" allowBlank="1" showInputMessage="1" showErrorMessage="1" sqref="B3" xr:uid="{1CC5D8C5-1A7F-4527-851F-804CD7D38AB7}">
      <formula1>Residency</formula1>
    </dataValidation>
  </dataValidations>
  <pageMargins left="0.5" right="0.5" top="0.5" bottom="0.5" header="0.3" footer="0.3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1">
    <tabColor rgb="FF00B050"/>
    <pageSetUpPr fitToPage="1"/>
  </sheetPr>
  <dimension ref="A1:BC18"/>
  <sheetViews>
    <sheetView zoomScaleNormal="100" workbookViewId="0">
      <pane xSplit="1" ySplit="1" topLeftCell="B2" activePane="bottomRight" state="frozen"/>
      <selection activeCell="D33" sqref="D33"/>
      <selection pane="topRight" activeCell="D33" sqref="D33"/>
      <selection pane="bottomLeft" activeCell="D33" sqref="D33"/>
      <selection pane="bottomRight" activeCell="A8" sqref="A8"/>
    </sheetView>
  </sheetViews>
  <sheetFormatPr defaultColWidth="9.1796875" defaultRowHeight="14"/>
  <cols>
    <col min="1" max="1" width="91.81640625" style="22" bestFit="1" customWidth="1"/>
    <col min="2" max="3" width="15.7265625" style="17" customWidth="1"/>
    <col min="4" max="4" width="9" style="17" customWidth="1"/>
    <col min="5" max="6" width="15.7265625" style="17" customWidth="1"/>
    <col min="7" max="7" width="15.81640625" style="17" bestFit="1" customWidth="1"/>
    <col min="8" max="8" width="15.81640625" style="17" customWidth="1"/>
    <col min="9" max="9" width="15.453125" style="17" bestFit="1" customWidth="1"/>
    <col min="10" max="10" width="17.54296875" style="18" customWidth="1"/>
    <col min="11" max="15" width="8.7265625" style="18" bestFit="1" customWidth="1"/>
    <col min="16" max="32" width="9.81640625" style="18" bestFit="1" customWidth="1"/>
    <col min="33" max="33" width="17.54296875" style="18" customWidth="1"/>
    <col min="34" max="35" width="8.7265625" style="18" bestFit="1" customWidth="1"/>
    <col min="36" max="55" width="9.81640625" style="18" bestFit="1" customWidth="1"/>
    <col min="56" max="16384" width="9.1796875" style="18"/>
  </cols>
  <sheetData>
    <row r="1" spans="1:55" s="16" customFormat="1" ht="70.5">
      <c r="A1" s="16" t="s">
        <v>53</v>
      </c>
      <c r="B1" s="14" t="s">
        <v>40</v>
      </c>
      <c r="C1" s="14" t="s">
        <v>41</v>
      </c>
      <c r="D1" s="16" t="s">
        <v>13</v>
      </c>
      <c r="E1" s="14" t="s">
        <v>44</v>
      </c>
      <c r="F1" s="14" t="s">
        <v>45</v>
      </c>
      <c r="G1" s="16" t="s">
        <v>42</v>
      </c>
      <c r="H1" s="16" t="s">
        <v>46</v>
      </c>
      <c r="I1" s="23" t="s">
        <v>7</v>
      </c>
      <c r="J1" s="43" t="s">
        <v>65</v>
      </c>
      <c r="K1" s="45">
        <v>1</v>
      </c>
      <c r="L1" s="45">
        <v>2</v>
      </c>
      <c r="M1" s="45">
        <v>3</v>
      </c>
      <c r="N1" s="45">
        <v>4</v>
      </c>
      <c r="O1" s="45">
        <v>5</v>
      </c>
      <c r="P1" s="45">
        <v>6</v>
      </c>
      <c r="Q1" s="45">
        <v>7</v>
      </c>
      <c r="R1" s="45">
        <v>8</v>
      </c>
      <c r="S1" s="45">
        <v>9</v>
      </c>
      <c r="T1" s="45">
        <v>10</v>
      </c>
      <c r="U1" s="45">
        <v>11</v>
      </c>
      <c r="V1" s="45">
        <v>12</v>
      </c>
      <c r="W1" s="45">
        <v>13</v>
      </c>
      <c r="X1" s="45">
        <v>14</v>
      </c>
      <c r="Y1" s="45">
        <v>15</v>
      </c>
      <c r="Z1" s="45">
        <v>16</v>
      </c>
      <c r="AA1" s="45">
        <v>17</v>
      </c>
      <c r="AB1" s="45">
        <v>18</v>
      </c>
      <c r="AC1" s="45">
        <v>19</v>
      </c>
      <c r="AD1" s="45">
        <v>20</v>
      </c>
      <c r="AE1" s="45">
        <v>21</v>
      </c>
      <c r="AF1" s="45">
        <v>22</v>
      </c>
      <c r="AG1" s="46" t="s">
        <v>66</v>
      </c>
      <c r="AH1" s="48">
        <v>1</v>
      </c>
      <c r="AI1" s="48">
        <v>2</v>
      </c>
      <c r="AJ1" s="48">
        <v>3</v>
      </c>
      <c r="AK1" s="48">
        <v>4</v>
      </c>
      <c r="AL1" s="48">
        <v>5</v>
      </c>
      <c r="AM1" s="48">
        <v>6</v>
      </c>
      <c r="AN1" s="48">
        <v>7</v>
      </c>
      <c r="AO1" s="48">
        <v>8</v>
      </c>
      <c r="AP1" s="48">
        <v>9</v>
      </c>
      <c r="AQ1" s="48">
        <v>10</v>
      </c>
      <c r="AR1" s="48">
        <v>11</v>
      </c>
      <c r="AS1" s="48">
        <v>12</v>
      </c>
      <c r="AT1" s="48">
        <v>13</v>
      </c>
      <c r="AU1" s="48">
        <v>14</v>
      </c>
      <c r="AV1" s="48">
        <v>15</v>
      </c>
      <c r="AW1" s="48">
        <v>16</v>
      </c>
      <c r="AX1" s="48">
        <v>17</v>
      </c>
      <c r="AY1" s="48">
        <v>18</v>
      </c>
      <c r="AZ1" s="48">
        <v>19</v>
      </c>
      <c r="BA1" s="48">
        <v>20</v>
      </c>
      <c r="BB1" s="48">
        <v>21</v>
      </c>
      <c r="BC1" s="48">
        <v>22</v>
      </c>
    </row>
    <row r="2" spans="1:55" s="21" customFormat="1" ht="14.5">
      <c r="A2" s="65" t="s">
        <v>104</v>
      </c>
      <c r="B2" s="31">
        <v>30</v>
      </c>
      <c r="C2" s="31">
        <v>40</v>
      </c>
      <c r="D2" s="32"/>
      <c r="E2" s="30">
        <f>B2+D2+TF!$I$2</f>
        <v>451</v>
      </c>
      <c r="F2" s="30">
        <f>C2+D2+TF!$I$4</f>
        <v>1232</v>
      </c>
      <c r="G2" s="28" t="s">
        <v>43</v>
      </c>
      <c r="H2" s="28" t="s">
        <v>43</v>
      </c>
      <c r="I2" s="28" t="s">
        <v>8</v>
      </c>
      <c r="J2" s="44" t="s">
        <v>38</v>
      </c>
      <c r="K2" s="42">
        <f>$E$2*K1</f>
        <v>451</v>
      </c>
      <c r="L2" s="42">
        <f t="shared" ref="L2:AF2" si="0">$E$2*L1</f>
        <v>902</v>
      </c>
      <c r="M2" s="42">
        <f t="shared" si="0"/>
        <v>1353</v>
      </c>
      <c r="N2" s="42">
        <f t="shared" si="0"/>
        <v>1804</v>
      </c>
      <c r="O2" s="42">
        <f t="shared" si="0"/>
        <v>2255</v>
      </c>
      <c r="P2" s="42">
        <f t="shared" si="0"/>
        <v>2706</v>
      </c>
      <c r="Q2" s="42">
        <f t="shared" si="0"/>
        <v>3157</v>
      </c>
      <c r="R2" s="42">
        <f t="shared" si="0"/>
        <v>3608</v>
      </c>
      <c r="S2" s="42">
        <f t="shared" si="0"/>
        <v>4059</v>
      </c>
      <c r="T2" s="42">
        <f t="shared" si="0"/>
        <v>4510</v>
      </c>
      <c r="U2" s="42">
        <f t="shared" si="0"/>
        <v>4961</v>
      </c>
      <c r="V2" s="42">
        <f t="shared" si="0"/>
        <v>5412</v>
      </c>
      <c r="W2" s="49">
        <f t="shared" si="0"/>
        <v>5863</v>
      </c>
      <c r="X2" s="49">
        <f t="shared" si="0"/>
        <v>6314</v>
      </c>
      <c r="Y2" s="49">
        <f t="shared" si="0"/>
        <v>6765</v>
      </c>
      <c r="Z2" s="49">
        <f t="shared" si="0"/>
        <v>7216</v>
      </c>
      <c r="AA2" s="49">
        <f t="shared" si="0"/>
        <v>7667</v>
      </c>
      <c r="AB2" s="49">
        <f t="shared" si="0"/>
        <v>8118</v>
      </c>
      <c r="AC2" s="49">
        <f t="shared" si="0"/>
        <v>8569</v>
      </c>
      <c r="AD2" s="49">
        <f t="shared" si="0"/>
        <v>9020</v>
      </c>
      <c r="AE2" s="49">
        <f t="shared" si="0"/>
        <v>9471</v>
      </c>
      <c r="AF2" s="49">
        <f t="shared" si="0"/>
        <v>9922</v>
      </c>
      <c r="AG2" s="47" t="s">
        <v>38</v>
      </c>
      <c r="AH2" s="42">
        <f>$F$2*AH1</f>
        <v>1232</v>
      </c>
      <c r="AI2" s="42">
        <f t="shared" ref="AI2:BC2" si="1">$F$2*AI1</f>
        <v>2464</v>
      </c>
      <c r="AJ2" s="42">
        <f t="shared" si="1"/>
        <v>3696</v>
      </c>
      <c r="AK2" s="42">
        <f t="shared" si="1"/>
        <v>4928</v>
      </c>
      <c r="AL2" s="42">
        <f t="shared" si="1"/>
        <v>6160</v>
      </c>
      <c r="AM2" s="42">
        <f t="shared" si="1"/>
        <v>7392</v>
      </c>
      <c r="AN2" s="42">
        <f t="shared" si="1"/>
        <v>8624</v>
      </c>
      <c r="AO2" s="42">
        <f t="shared" si="1"/>
        <v>9856</v>
      </c>
      <c r="AP2" s="42">
        <f t="shared" si="1"/>
        <v>11088</v>
      </c>
      <c r="AQ2" s="42">
        <f t="shared" si="1"/>
        <v>12320</v>
      </c>
      <c r="AR2" s="42">
        <f t="shared" si="1"/>
        <v>13552</v>
      </c>
      <c r="AS2" s="42">
        <f t="shared" si="1"/>
        <v>14784</v>
      </c>
      <c r="AT2" s="49">
        <f t="shared" si="1"/>
        <v>16016</v>
      </c>
      <c r="AU2" s="49">
        <f t="shared" si="1"/>
        <v>17248</v>
      </c>
      <c r="AV2" s="49">
        <f t="shared" si="1"/>
        <v>18480</v>
      </c>
      <c r="AW2" s="49">
        <f t="shared" si="1"/>
        <v>19712</v>
      </c>
      <c r="AX2" s="49">
        <f t="shared" si="1"/>
        <v>20944</v>
      </c>
      <c r="AY2" s="49">
        <f t="shared" si="1"/>
        <v>22176</v>
      </c>
      <c r="AZ2" s="49">
        <f t="shared" si="1"/>
        <v>23408</v>
      </c>
      <c r="BA2" s="49">
        <f t="shared" si="1"/>
        <v>24640</v>
      </c>
      <c r="BB2" s="49">
        <f t="shared" si="1"/>
        <v>25872</v>
      </c>
      <c r="BC2" s="49">
        <f t="shared" si="1"/>
        <v>27104</v>
      </c>
    </row>
    <row r="3" spans="1:55" s="21" customFormat="1" ht="14.5">
      <c r="A3" s="65" t="s">
        <v>87</v>
      </c>
      <c r="B3" s="31">
        <v>33</v>
      </c>
      <c r="C3" s="31">
        <v>43</v>
      </c>
      <c r="D3" s="32"/>
      <c r="E3" s="30">
        <f>B3+D3+TF!$I$2</f>
        <v>454</v>
      </c>
      <c r="F3" s="30">
        <f>C3+D3+TF!$I$4</f>
        <v>1235</v>
      </c>
      <c r="G3" s="28" t="s">
        <v>43</v>
      </c>
      <c r="H3" s="28" t="s">
        <v>43</v>
      </c>
      <c r="I3" s="28" t="s">
        <v>8</v>
      </c>
      <c r="J3" s="44" t="s">
        <v>38</v>
      </c>
      <c r="K3" s="42">
        <f>$E$3*K1</f>
        <v>454</v>
      </c>
      <c r="L3" s="42">
        <f t="shared" ref="L3:AF3" si="2">$E$3*L1</f>
        <v>908</v>
      </c>
      <c r="M3" s="42">
        <f t="shared" si="2"/>
        <v>1362</v>
      </c>
      <c r="N3" s="42">
        <f t="shared" si="2"/>
        <v>1816</v>
      </c>
      <c r="O3" s="42">
        <f t="shared" si="2"/>
        <v>2270</v>
      </c>
      <c r="P3" s="42">
        <f t="shared" si="2"/>
        <v>2724</v>
      </c>
      <c r="Q3" s="42">
        <f t="shared" si="2"/>
        <v>3178</v>
      </c>
      <c r="R3" s="42">
        <f t="shared" si="2"/>
        <v>3632</v>
      </c>
      <c r="S3" s="42">
        <f t="shared" si="2"/>
        <v>4086</v>
      </c>
      <c r="T3" s="42">
        <f t="shared" si="2"/>
        <v>4540</v>
      </c>
      <c r="U3" s="42">
        <f t="shared" si="2"/>
        <v>4994</v>
      </c>
      <c r="V3" s="42">
        <f>$E$3*V1</f>
        <v>5448</v>
      </c>
      <c r="W3" s="49">
        <f t="shared" si="2"/>
        <v>5902</v>
      </c>
      <c r="X3" s="49">
        <f t="shared" si="2"/>
        <v>6356</v>
      </c>
      <c r="Y3" s="49">
        <f t="shared" si="2"/>
        <v>6810</v>
      </c>
      <c r="Z3" s="49">
        <f t="shared" si="2"/>
        <v>7264</v>
      </c>
      <c r="AA3" s="49">
        <f t="shared" si="2"/>
        <v>7718</v>
      </c>
      <c r="AB3" s="49">
        <f t="shared" si="2"/>
        <v>8172</v>
      </c>
      <c r="AC3" s="49">
        <f t="shared" si="2"/>
        <v>8626</v>
      </c>
      <c r="AD3" s="49">
        <f t="shared" si="2"/>
        <v>9080</v>
      </c>
      <c r="AE3" s="49">
        <f t="shared" si="2"/>
        <v>9534</v>
      </c>
      <c r="AF3" s="49">
        <f t="shared" si="2"/>
        <v>9988</v>
      </c>
      <c r="AG3" s="47" t="s">
        <v>38</v>
      </c>
      <c r="AH3" s="42">
        <f>$F$3*AH1</f>
        <v>1235</v>
      </c>
      <c r="AI3" s="42">
        <f t="shared" ref="AI3:BC3" si="3">$F$3*AI1</f>
        <v>2470</v>
      </c>
      <c r="AJ3" s="42">
        <f t="shared" si="3"/>
        <v>3705</v>
      </c>
      <c r="AK3" s="42">
        <f t="shared" si="3"/>
        <v>4940</v>
      </c>
      <c r="AL3" s="42">
        <f t="shared" si="3"/>
        <v>6175</v>
      </c>
      <c r="AM3" s="42">
        <f t="shared" si="3"/>
        <v>7410</v>
      </c>
      <c r="AN3" s="42">
        <f t="shared" si="3"/>
        <v>8645</v>
      </c>
      <c r="AO3" s="42">
        <f t="shared" si="3"/>
        <v>9880</v>
      </c>
      <c r="AP3" s="42">
        <f t="shared" si="3"/>
        <v>11115</v>
      </c>
      <c r="AQ3" s="42">
        <f t="shared" si="3"/>
        <v>12350</v>
      </c>
      <c r="AR3" s="42">
        <f t="shared" si="3"/>
        <v>13585</v>
      </c>
      <c r="AS3" s="42">
        <f t="shared" si="3"/>
        <v>14820</v>
      </c>
      <c r="AT3" s="49">
        <f>$F$3*AT1</f>
        <v>16055</v>
      </c>
      <c r="AU3" s="49">
        <f t="shared" si="3"/>
        <v>17290</v>
      </c>
      <c r="AV3" s="49">
        <f t="shared" si="3"/>
        <v>18525</v>
      </c>
      <c r="AW3" s="49">
        <f t="shared" si="3"/>
        <v>19760</v>
      </c>
      <c r="AX3" s="49">
        <f t="shared" si="3"/>
        <v>20995</v>
      </c>
      <c r="AY3" s="49">
        <f t="shared" si="3"/>
        <v>22230</v>
      </c>
      <c r="AZ3" s="49">
        <f t="shared" si="3"/>
        <v>23465</v>
      </c>
      <c r="BA3" s="49">
        <f t="shared" si="3"/>
        <v>24700</v>
      </c>
      <c r="BB3" s="49">
        <f t="shared" si="3"/>
        <v>25935</v>
      </c>
      <c r="BC3" s="49">
        <f t="shared" si="3"/>
        <v>27170</v>
      </c>
    </row>
    <row r="4" spans="1:55" s="21" customFormat="1" ht="14.5">
      <c r="A4" s="65" t="s">
        <v>78</v>
      </c>
      <c r="B4" s="31">
        <v>58</v>
      </c>
      <c r="C4" s="31">
        <v>76</v>
      </c>
      <c r="D4" s="32">
        <v>0</v>
      </c>
      <c r="E4" s="30">
        <f>B4+D4+TF!$I$2</f>
        <v>479</v>
      </c>
      <c r="F4" s="30">
        <f>C4+D4+TF!$I$4</f>
        <v>1268</v>
      </c>
      <c r="G4" s="28" t="s">
        <v>43</v>
      </c>
      <c r="H4" s="28" t="s">
        <v>43</v>
      </c>
      <c r="I4" s="28" t="s">
        <v>8</v>
      </c>
      <c r="J4" s="44"/>
      <c r="K4" s="42">
        <f t="shared" ref="K4:AF4" si="4">$E$4*K1</f>
        <v>479</v>
      </c>
      <c r="L4" s="42">
        <f t="shared" si="4"/>
        <v>958</v>
      </c>
      <c r="M4" s="42">
        <f t="shared" si="4"/>
        <v>1437</v>
      </c>
      <c r="N4" s="42">
        <f t="shared" si="4"/>
        <v>1916</v>
      </c>
      <c r="O4" s="42">
        <f t="shared" si="4"/>
        <v>2395</v>
      </c>
      <c r="P4" s="42">
        <f t="shared" si="4"/>
        <v>2874</v>
      </c>
      <c r="Q4" s="42">
        <f t="shared" si="4"/>
        <v>3353</v>
      </c>
      <c r="R4" s="42">
        <f t="shared" si="4"/>
        <v>3832</v>
      </c>
      <c r="S4" s="42">
        <f t="shared" si="4"/>
        <v>4311</v>
      </c>
      <c r="T4" s="42">
        <f t="shared" si="4"/>
        <v>4790</v>
      </c>
      <c r="U4" s="42">
        <f t="shared" si="4"/>
        <v>5269</v>
      </c>
      <c r="V4" s="42">
        <f t="shared" si="4"/>
        <v>5748</v>
      </c>
      <c r="W4" s="49">
        <f t="shared" si="4"/>
        <v>6227</v>
      </c>
      <c r="X4" s="49">
        <f t="shared" si="4"/>
        <v>6706</v>
      </c>
      <c r="Y4" s="49">
        <f t="shared" si="4"/>
        <v>7185</v>
      </c>
      <c r="Z4" s="49">
        <f t="shared" si="4"/>
        <v>7664</v>
      </c>
      <c r="AA4" s="49">
        <f t="shared" si="4"/>
        <v>8143</v>
      </c>
      <c r="AB4" s="49">
        <f t="shared" si="4"/>
        <v>8622</v>
      </c>
      <c r="AC4" s="49">
        <f t="shared" si="4"/>
        <v>9101</v>
      </c>
      <c r="AD4" s="49">
        <f t="shared" si="4"/>
        <v>9580</v>
      </c>
      <c r="AE4" s="49">
        <f t="shared" si="4"/>
        <v>10059</v>
      </c>
      <c r="AF4" s="49">
        <f t="shared" si="4"/>
        <v>10538</v>
      </c>
      <c r="AG4" s="47"/>
      <c r="AH4" s="42">
        <f t="shared" ref="AH4:BC4" si="5">$F$4*AH1</f>
        <v>1268</v>
      </c>
      <c r="AI4" s="42">
        <f t="shared" si="5"/>
        <v>2536</v>
      </c>
      <c r="AJ4" s="42">
        <f t="shared" si="5"/>
        <v>3804</v>
      </c>
      <c r="AK4" s="42">
        <f t="shared" si="5"/>
        <v>5072</v>
      </c>
      <c r="AL4" s="42">
        <f t="shared" si="5"/>
        <v>6340</v>
      </c>
      <c r="AM4" s="42">
        <f t="shared" si="5"/>
        <v>7608</v>
      </c>
      <c r="AN4" s="42">
        <f t="shared" si="5"/>
        <v>8876</v>
      </c>
      <c r="AO4" s="42">
        <f t="shared" si="5"/>
        <v>10144</v>
      </c>
      <c r="AP4" s="42">
        <f t="shared" si="5"/>
        <v>11412</v>
      </c>
      <c r="AQ4" s="42">
        <f t="shared" si="5"/>
        <v>12680</v>
      </c>
      <c r="AR4" s="42">
        <f t="shared" si="5"/>
        <v>13948</v>
      </c>
      <c r="AS4" s="42">
        <f t="shared" si="5"/>
        <v>15216</v>
      </c>
      <c r="AT4" s="49">
        <f t="shared" si="5"/>
        <v>16484</v>
      </c>
      <c r="AU4" s="49">
        <f t="shared" si="5"/>
        <v>17752</v>
      </c>
      <c r="AV4" s="49">
        <f t="shared" si="5"/>
        <v>19020</v>
      </c>
      <c r="AW4" s="49">
        <f t="shared" si="5"/>
        <v>20288</v>
      </c>
      <c r="AX4" s="49">
        <f t="shared" si="5"/>
        <v>21556</v>
      </c>
      <c r="AY4" s="49">
        <f t="shared" si="5"/>
        <v>22824</v>
      </c>
      <c r="AZ4" s="49">
        <f t="shared" si="5"/>
        <v>24092</v>
      </c>
      <c r="BA4" s="49">
        <f t="shared" si="5"/>
        <v>25360</v>
      </c>
      <c r="BB4" s="49">
        <f t="shared" si="5"/>
        <v>26628</v>
      </c>
      <c r="BC4" s="49">
        <f t="shared" si="5"/>
        <v>27896</v>
      </c>
    </row>
    <row r="5" spans="1:55" s="20" customFormat="1" ht="14.5">
      <c r="A5" s="65" t="s">
        <v>109</v>
      </c>
      <c r="B5" s="31">
        <v>43</v>
      </c>
      <c r="C5" s="31">
        <v>63</v>
      </c>
      <c r="D5" s="32">
        <v>0</v>
      </c>
      <c r="E5" s="30">
        <f>B5+D5+TF!$I$2</f>
        <v>464</v>
      </c>
      <c r="F5" s="30">
        <f>C5+D5+TF!$I$4</f>
        <v>1255</v>
      </c>
      <c r="G5" s="28" t="s">
        <v>43</v>
      </c>
      <c r="H5" s="28" t="s">
        <v>43</v>
      </c>
      <c r="I5" s="28" t="s">
        <v>8</v>
      </c>
      <c r="J5" s="44" t="s">
        <v>38</v>
      </c>
      <c r="K5" s="42">
        <f>$E$5*K1</f>
        <v>464</v>
      </c>
      <c r="L5" s="42">
        <f t="shared" ref="L5:AF5" si="6">$E$5*L1</f>
        <v>928</v>
      </c>
      <c r="M5" s="42">
        <f t="shared" si="6"/>
        <v>1392</v>
      </c>
      <c r="N5" s="42">
        <f t="shared" si="6"/>
        <v>1856</v>
      </c>
      <c r="O5" s="42">
        <f t="shared" si="6"/>
        <v>2320</v>
      </c>
      <c r="P5" s="42">
        <f t="shared" si="6"/>
        <v>2784</v>
      </c>
      <c r="Q5" s="42">
        <f t="shared" si="6"/>
        <v>3248</v>
      </c>
      <c r="R5" s="42">
        <f t="shared" si="6"/>
        <v>3712</v>
      </c>
      <c r="S5" s="42">
        <f t="shared" si="6"/>
        <v>4176</v>
      </c>
      <c r="T5" s="42">
        <f t="shared" si="6"/>
        <v>4640</v>
      </c>
      <c r="U5" s="42">
        <f t="shared" si="6"/>
        <v>5104</v>
      </c>
      <c r="V5" s="42">
        <f t="shared" si="6"/>
        <v>5568</v>
      </c>
      <c r="W5" s="49">
        <f t="shared" si="6"/>
        <v>6032</v>
      </c>
      <c r="X5" s="49">
        <f t="shared" si="6"/>
        <v>6496</v>
      </c>
      <c r="Y5" s="49">
        <f t="shared" si="6"/>
        <v>6960</v>
      </c>
      <c r="Z5" s="49">
        <f t="shared" si="6"/>
        <v>7424</v>
      </c>
      <c r="AA5" s="49">
        <f t="shared" si="6"/>
        <v>7888</v>
      </c>
      <c r="AB5" s="49">
        <f t="shared" si="6"/>
        <v>8352</v>
      </c>
      <c r="AC5" s="49">
        <f t="shared" si="6"/>
        <v>8816</v>
      </c>
      <c r="AD5" s="49">
        <f t="shared" si="6"/>
        <v>9280</v>
      </c>
      <c r="AE5" s="49">
        <f t="shared" si="6"/>
        <v>9744</v>
      </c>
      <c r="AF5" s="49">
        <f t="shared" si="6"/>
        <v>10208</v>
      </c>
      <c r="AG5" s="47" t="s">
        <v>38</v>
      </c>
      <c r="AH5" s="42">
        <f>$F$5*AH1</f>
        <v>1255</v>
      </c>
      <c r="AI5" s="42">
        <f t="shared" ref="AI5:BC5" si="7">$F$5*AI1</f>
        <v>2510</v>
      </c>
      <c r="AJ5" s="42">
        <f t="shared" si="7"/>
        <v>3765</v>
      </c>
      <c r="AK5" s="42">
        <f t="shared" si="7"/>
        <v>5020</v>
      </c>
      <c r="AL5" s="42">
        <f t="shared" si="7"/>
        <v>6275</v>
      </c>
      <c r="AM5" s="42">
        <f t="shared" si="7"/>
        <v>7530</v>
      </c>
      <c r="AN5" s="42">
        <f t="shared" si="7"/>
        <v>8785</v>
      </c>
      <c r="AO5" s="42">
        <f t="shared" si="7"/>
        <v>10040</v>
      </c>
      <c r="AP5" s="42">
        <f t="shared" si="7"/>
        <v>11295</v>
      </c>
      <c r="AQ5" s="42">
        <f t="shared" si="7"/>
        <v>12550</v>
      </c>
      <c r="AR5" s="42">
        <f t="shared" si="7"/>
        <v>13805</v>
      </c>
      <c r="AS5" s="42">
        <f t="shared" si="7"/>
        <v>15060</v>
      </c>
      <c r="AT5" s="49">
        <f t="shared" si="7"/>
        <v>16315</v>
      </c>
      <c r="AU5" s="49">
        <f t="shared" si="7"/>
        <v>17570</v>
      </c>
      <c r="AV5" s="49">
        <f t="shared" si="7"/>
        <v>18825</v>
      </c>
      <c r="AW5" s="49">
        <f t="shared" si="7"/>
        <v>20080</v>
      </c>
      <c r="AX5" s="49">
        <f t="shared" si="7"/>
        <v>21335</v>
      </c>
      <c r="AY5" s="49">
        <f t="shared" si="7"/>
        <v>22590</v>
      </c>
      <c r="AZ5" s="49">
        <f t="shared" si="7"/>
        <v>23845</v>
      </c>
      <c r="BA5" s="49">
        <f t="shared" si="7"/>
        <v>25100</v>
      </c>
      <c r="BB5" s="49">
        <f t="shared" si="7"/>
        <v>26355</v>
      </c>
      <c r="BC5" s="49">
        <f t="shared" si="7"/>
        <v>27610</v>
      </c>
    </row>
    <row r="6" spans="1:55" s="19" customFormat="1" ht="14.5">
      <c r="A6" s="65" t="s">
        <v>79</v>
      </c>
      <c r="B6" s="31">
        <v>48</v>
      </c>
      <c r="C6" s="31">
        <v>58</v>
      </c>
      <c r="D6" s="32"/>
      <c r="E6" s="30">
        <f>B6+D6+TF!$I$2</f>
        <v>469</v>
      </c>
      <c r="F6" s="30">
        <f>C6+D6+TF!$I$4</f>
        <v>1250</v>
      </c>
      <c r="G6" s="28" t="s">
        <v>43</v>
      </c>
      <c r="H6" s="28" t="s">
        <v>43</v>
      </c>
      <c r="I6" s="28" t="s">
        <v>8</v>
      </c>
      <c r="J6" s="44" t="s">
        <v>38</v>
      </c>
      <c r="K6" s="42">
        <f>$E$6*K1</f>
        <v>469</v>
      </c>
      <c r="L6" s="42">
        <f t="shared" ref="L6:AF6" si="8">$E$6*L1</f>
        <v>938</v>
      </c>
      <c r="M6" s="42">
        <f t="shared" si="8"/>
        <v>1407</v>
      </c>
      <c r="N6" s="42">
        <f t="shared" si="8"/>
        <v>1876</v>
      </c>
      <c r="O6" s="42">
        <f t="shared" si="8"/>
        <v>2345</v>
      </c>
      <c r="P6" s="42">
        <f t="shared" si="8"/>
        <v>2814</v>
      </c>
      <c r="Q6" s="42">
        <f t="shared" si="8"/>
        <v>3283</v>
      </c>
      <c r="R6" s="42">
        <f t="shared" si="8"/>
        <v>3752</v>
      </c>
      <c r="S6" s="42">
        <f t="shared" si="8"/>
        <v>4221</v>
      </c>
      <c r="T6" s="42">
        <f t="shared" si="8"/>
        <v>4690</v>
      </c>
      <c r="U6" s="42">
        <f t="shared" si="8"/>
        <v>5159</v>
      </c>
      <c r="V6" s="42">
        <f t="shared" si="8"/>
        <v>5628</v>
      </c>
      <c r="W6" s="49">
        <f t="shared" si="8"/>
        <v>6097</v>
      </c>
      <c r="X6" s="49">
        <f t="shared" si="8"/>
        <v>6566</v>
      </c>
      <c r="Y6" s="49">
        <f t="shared" si="8"/>
        <v>7035</v>
      </c>
      <c r="Z6" s="49">
        <f t="shared" si="8"/>
        <v>7504</v>
      </c>
      <c r="AA6" s="49">
        <f t="shared" si="8"/>
        <v>7973</v>
      </c>
      <c r="AB6" s="49">
        <f t="shared" si="8"/>
        <v>8442</v>
      </c>
      <c r="AC6" s="49">
        <f t="shared" si="8"/>
        <v>8911</v>
      </c>
      <c r="AD6" s="49">
        <f t="shared" si="8"/>
        <v>9380</v>
      </c>
      <c r="AE6" s="49">
        <f t="shared" si="8"/>
        <v>9849</v>
      </c>
      <c r="AF6" s="49">
        <f t="shared" si="8"/>
        <v>10318</v>
      </c>
      <c r="AG6" s="47" t="s">
        <v>38</v>
      </c>
      <c r="AH6" s="42">
        <f>$F$6*AH1</f>
        <v>1250</v>
      </c>
      <c r="AI6" s="42">
        <f t="shared" ref="AI6:BC6" si="9">$F$6*AI1</f>
        <v>2500</v>
      </c>
      <c r="AJ6" s="42">
        <f t="shared" si="9"/>
        <v>3750</v>
      </c>
      <c r="AK6" s="42">
        <f t="shared" si="9"/>
        <v>5000</v>
      </c>
      <c r="AL6" s="42">
        <f t="shared" si="9"/>
        <v>6250</v>
      </c>
      <c r="AM6" s="42">
        <f t="shared" si="9"/>
        <v>7500</v>
      </c>
      <c r="AN6" s="42">
        <f t="shared" si="9"/>
        <v>8750</v>
      </c>
      <c r="AO6" s="42">
        <f t="shared" si="9"/>
        <v>10000</v>
      </c>
      <c r="AP6" s="42">
        <f t="shared" si="9"/>
        <v>11250</v>
      </c>
      <c r="AQ6" s="42">
        <f t="shared" si="9"/>
        <v>12500</v>
      </c>
      <c r="AR6" s="42">
        <f t="shared" si="9"/>
        <v>13750</v>
      </c>
      <c r="AS6" s="42">
        <f t="shared" si="9"/>
        <v>15000</v>
      </c>
      <c r="AT6" s="49">
        <f t="shared" si="9"/>
        <v>16250</v>
      </c>
      <c r="AU6" s="49">
        <f t="shared" si="9"/>
        <v>17500</v>
      </c>
      <c r="AV6" s="49">
        <f t="shared" si="9"/>
        <v>18750</v>
      </c>
      <c r="AW6" s="49">
        <f t="shared" si="9"/>
        <v>20000</v>
      </c>
      <c r="AX6" s="49">
        <f t="shared" si="9"/>
        <v>21250</v>
      </c>
      <c r="AY6" s="49">
        <f t="shared" si="9"/>
        <v>22500</v>
      </c>
      <c r="AZ6" s="49">
        <f t="shared" si="9"/>
        <v>23750</v>
      </c>
      <c r="BA6" s="49">
        <f t="shared" si="9"/>
        <v>25000</v>
      </c>
      <c r="BB6" s="49">
        <f t="shared" si="9"/>
        <v>26250</v>
      </c>
      <c r="BC6" s="49">
        <f t="shared" si="9"/>
        <v>27500</v>
      </c>
    </row>
    <row r="7" spans="1:55" s="19" customFormat="1" ht="14.5">
      <c r="A7" s="65" t="s">
        <v>80</v>
      </c>
      <c r="B7" s="31">
        <v>40</v>
      </c>
      <c r="C7" s="31">
        <v>63</v>
      </c>
      <c r="D7" s="32"/>
      <c r="E7" s="30">
        <f>B7+D7+TF!$I$2</f>
        <v>461</v>
      </c>
      <c r="F7" s="30">
        <f>C7+D7+TF!$I$4</f>
        <v>1255</v>
      </c>
      <c r="G7" s="28" t="s">
        <v>43</v>
      </c>
      <c r="H7" s="28" t="s">
        <v>43</v>
      </c>
      <c r="I7" s="28" t="s">
        <v>8</v>
      </c>
      <c r="J7" s="44" t="s">
        <v>38</v>
      </c>
      <c r="K7" s="42">
        <f>$E$7*K1</f>
        <v>461</v>
      </c>
      <c r="L7" s="42">
        <f t="shared" ref="L7:AF7" si="10">$E$7*L1</f>
        <v>922</v>
      </c>
      <c r="M7" s="42">
        <f t="shared" si="10"/>
        <v>1383</v>
      </c>
      <c r="N7" s="42">
        <f t="shared" si="10"/>
        <v>1844</v>
      </c>
      <c r="O7" s="42">
        <f t="shared" si="10"/>
        <v>2305</v>
      </c>
      <c r="P7" s="42">
        <f t="shared" si="10"/>
        <v>2766</v>
      </c>
      <c r="Q7" s="42">
        <f t="shared" si="10"/>
        <v>3227</v>
      </c>
      <c r="R7" s="42">
        <f t="shared" si="10"/>
        <v>3688</v>
      </c>
      <c r="S7" s="42">
        <f t="shared" si="10"/>
        <v>4149</v>
      </c>
      <c r="T7" s="42">
        <f t="shared" si="10"/>
        <v>4610</v>
      </c>
      <c r="U7" s="42">
        <f t="shared" si="10"/>
        <v>5071</v>
      </c>
      <c r="V7" s="42">
        <f t="shared" si="10"/>
        <v>5532</v>
      </c>
      <c r="W7" s="49">
        <f t="shared" si="10"/>
        <v>5993</v>
      </c>
      <c r="X7" s="49">
        <f t="shared" si="10"/>
        <v>6454</v>
      </c>
      <c r="Y7" s="49">
        <f t="shared" si="10"/>
        <v>6915</v>
      </c>
      <c r="Z7" s="49">
        <f t="shared" si="10"/>
        <v>7376</v>
      </c>
      <c r="AA7" s="49">
        <f t="shared" si="10"/>
        <v>7837</v>
      </c>
      <c r="AB7" s="49">
        <f t="shared" si="10"/>
        <v>8298</v>
      </c>
      <c r="AC7" s="49">
        <f t="shared" si="10"/>
        <v>8759</v>
      </c>
      <c r="AD7" s="49">
        <f t="shared" si="10"/>
        <v>9220</v>
      </c>
      <c r="AE7" s="49">
        <f t="shared" si="10"/>
        <v>9681</v>
      </c>
      <c r="AF7" s="49">
        <f t="shared" si="10"/>
        <v>10142</v>
      </c>
      <c r="AG7" s="47" t="s">
        <v>38</v>
      </c>
      <c r="AH7" s="42">
        <f>$F$7*AH1</f>
        <v>1255</v>
      </c>
      <c r="AI7" s="42">
        <f t="shared" ref="AI7:BC7" si="11">$F$7*AI1</f>
        <v>2510</v>
      </c>
      <c r="AJ7" s="42">
        <f t="shared" si="11"/>
        <v>3765</v>
      </c>
      <c r="AK7" s="42">
        <f t="shared" si="11"/>
        <v>5020</v>
      </c>
      <c r="AL7" s="42">
        <f t="shared" si="11"/>
        <v>6275</v>
      </c>
      <c r="AM7" s="42">
        <f t="shared" si="11"/>
        <v>7530</v>
      </c>
      <c r="AN7" s="42">
        <f t="shared" si="11"/>
        <v>8785</v>
      </c>
      <c r="AO7" s="42">
        <f t="shared" si="11"/>
        <v>10040</v>
      </c>
      <c r="AP7" s="42">
        <f t="shared" si="11"/>
        <v>11295</v>
      </c>
      <c r="AQ7" s="42">
        <f t="shared" si="11"/>
        <v>12550</v>
      </c>
      <c r="AR7" s="42">
        <f t="shared" si="11"/>
        <v>13805</v>
      </c>
      <c r="AS7" s="42">
        <f t="shared" si="11"/>
        <v>15060</v>
      </c>
      <c r="AT7" s="49">
        <f t="shared" si="11"/>
        <v>16315</v>
      </c>
      <c r="AU7" s="49">
        <f t="shared" si="11"/>
        <v>17570</v>
      </c>
      <c r="AV7" s="49">
        <f t="shared" si="11"/>
        <v>18825</v>
      </c>
      <c r="AW7" s="49">
        <f t="shared" si="11"/>
        <v>20080</v>
      </c>
      <c r="AX7" s="49">
        <f t="shared" si="11"/>
        <v>21335</v>
      </c>
      <c r="AY7" s="49">
        <f t="shared" si="11"/>
        <v>22590</v>
      </c>
      <c r="AZ7" s="49">
        <f t="shared" si="11"/>
        <v>23845</v>
      </c>
      <c r="BA7" s="49">
        <f t="shared" si="11"/>
        <v>25100</v>
      </c>
      <c r="BB7" s="49">
        <f t="shared" si="11"/>
        <v>26355</v>
      </c>
      <c r="BC7" s="49">
        <f t="shared" si="11"/>
        <v>27610</v>
      </c>
    </row>
    <row r="8" spans="1:55" s="19" customFormat="1" ht="14.5">
      <c r="A8" s="65" t="s">
        <v>105</v>
      </c>
      <c r="B8" s="31">
        <v>142</v>
      </c>
      <c r="C8" s="31">
        <v>281</v>
      </c>
      <c r="D8" s="32"/>
      <c r="E8" s="30">
        <f>B8+D8+TF!$I$2</f>
        <v>563</v>
      </c>
      <c r="F8" s="30">
        <f>C8+D8+TF!$I$4</f>
        <v>1473</v>
      </c>
      <c r="G8" s="28" t="s">
        <v>43</v>
      </c>
      <c r="H8" s="28" t="s">
        <v>43</v>
      </c>
      <c r="I8" s="28" t="s">
        <v>8</v>
      </c>
      <c r="J8" s="44" t="s">
        <v>38</v>
      </c>
      <c r="K8" s="42">
        <f>$E$8*K1</f>
        <v>563</v>
      </c>
      <c r="L8" s="42">
        <f t="shared" ref="L8:AF8" si="12">$E$8*L1</f>
        <v>1126</v>
      </c>
      <c r="M8" s="42">
        <f t="shared" si="12"/>
        <v>1689</v>
      </c>
      <c r="N8" s="42">
        <f t="shared" si="12"/>
        <v>2252</v>
      </c>
      <c r="O8" s="42">
        <f t="shared" si="12"/>
        <v>2815</v>
      </c>
      <c r="P8" s="42">
        <f t="shared" si="12"/>
        <v>3378</v>
      </c>
      <c r="Q8" s="42">
        <f t="shared" si="12"/>
        <v>3941</v>
      </c>
      <c r="R8" s="42">
        <f t="shared" si="12"/>
        <v>4504</v>
      </c>
      <c r="S8" s="42">
        <f t="shared" si="12"/>
        <v>5067</v>
      </c>
      <c r="T8" s="42">
        <f t="shared" si="12"/>
        <v>5630</v>
      </c>
      <c r="U8" s="42">
        <f t="shared" si="12"/>
        <v>6193</v>
      </c>
      <c r="V8" s="42">
        <f t="shared" si="12"/>
        <v>6756</v>
      </c>
      <c r="W8" s="49">
        <f t="shared" si="12"/>
        <v>7319</v>
      </c>
      <c r="X8" s="49">
        <f t="shared" si="12"/>
        <v>7882</v>
      </c>
      <c r="Y8" s="49">
        <f t="shared" si="12"/>
        <v>8445</v>
      </c>
      <c r="Z8" s="49">
        <f t="shared" si="12"/>
        <v>9008</v>
      </c>
      <c r="AA8" s="49">
        <f t="shared" si="12"/>
        <v>9571</v>
      </c>
      <c r="AB8" s="49">
        <f t="shared" si="12"/>
        <v>10134</v>
      </c>
      <c r="AC8" s="49">
        <f t="shared" si="12"/>
        <v>10697</v>
      </c>
      <c r="AD8" s="49">
        <f t="shared" si="12"/>
        <v>11260</v>
      </c>
      <c r="AE8" s="49">
        <f t="shared" si="12"/>
        <v>11823</v>
      </c>
      <c r="AF8" s="49">
        <f t="shared" si="12"/>
        <v>12386</v>
      </c>
      <c r="AG8" s="47" t="s">
        <v>38</v>
      </c>
      <c r="AH8" s="42">
        <f>$F$8*AH1</f>
        <v>1473</v>
      </c>
      <c r="AI8" s="42">
        <f t="shared" ref="AI8:BC8" si="13">$F$8*AI1</f>
        <v>2946</v>
      </c>
      <c r="AJ8" s="42">
        <f t="shared" si="13"/>
        <v>4419</v>
      </c>
      <c r="AK8" s="42">
        <f t="shared" si="13"/>
        <v>5892</v>
      </c>
      <c r="AL8" s="42">
        <f t="shared" si="13"/>
        <v>7365</v>
      </c>
      <c r="AM8" s="42">
        <f t="shared" si="13"/>
        <v>8838</v>
      </c>
      <c r="AN8" s="42">
        <f t="shared" si="13"/>
        <v>10311</v>
      </c>
      <c r="AO8" s="42">
        <f t="shared" si="13"/>
        <v>11784</v>
      </c>
      <c r="AP8" s="42">
        <f t="shared" si="13"/>
        <v>13257</v>
      </c>
      <c r="AQ8" s="42">
        <f t="shared" si="13"/>
        <v>14730</v>
      </c>
      <c r="AR8" s="42">
        <f t="shared" si="13"/>
        <v>16203</v>
      </c>
      <c r="AS8" s="42">
        <f t="shared" si="13"/>
        <v>17676</v>
      </c>
      <c r="AT8" s="49">
        <f t="shared" si="13"/>
        <v>19149</v>
      </c>
      <c r="AU8" s="49">
        <f t="shared" si="13"/>
        <v>20622</v>
      </c>
      <c r="AV8" s="49">
        <f t="shared" si="13"/>
        <v>22095</v>
      </c>
      <c r="AW8" s="49">
        <f t="shared" si="13"/>
        <v>23568</v>
      </c>
      <c r="AX8" s="49">
        <f t="shared" si="13"/>
        <v>25041</v>
      </c>
      <c r="AY8" s="49">
        <f t="shared" si="13"/>
        <v>26514</v>
      </c>
      <c r="AZ8" s="49">
        <f t="shared" si="13"/>
        <v>27987</v>
      </c>
      <c r="BA8" s="49">
        <f t="shared" si="13"/>
        <v>29460</v>
      </c>
      <c r="BB8" s="49">
        <f t="shared" si="13"/>
        <v>30933</v>
      </c>
      <c r="BC8" s="49">
        <f t="shared" si="13"/>
        <v>32406</v>
      </c>
    </row>
    <row r="9" spans="1:55" s="19" customFormat="1" ht="14.5">
      <c r="A9" s="65" t="s">
        <v>88</v>
      </c>
      <c r="B9" s="31">
        <v>54</v>
      </c>
      <c r="C9" s="31">
        <v>150</v>
      </c>
      <c r="D9" s="32">
        <v>0</v>
      </c>
      <c r="E9" s="30">
        <f>B9+D9+TF!$I$2</f>
        <v>475</v>
      </c>
      <c r="F9" s="30">
        <f>C9+D9+TF!$I$4</f>
        <v>1342</v>
      </c>
      <c r="G9" s="28" t="s">
        <v>43</v>
      </c>
      <c r="H9" s="28" t="s">
        <v>43</v>
      </c>
      <c r="I9" s="28" t="s">
        <v>8</v>
      </c>
      <c r="J9" s="44"/>
      <c r="K9" s="42">
        <f t="shared" ref="K9:AF9" si="14">$E$9*K1</f>
        <v>475</v>
      </c>
      <c r="L9" s="42">
        <f t="shared" si="14"/>
        <v>950</v>
      </c>
      <c r="M9" s="42">
        <f t="shared" si="14"/>
        <v>1425</v>
      </c>
      <c r="N9" s="42">
        <f t="shared" si="14"/>
        <v>1900</v>
      </c>
      <c r="O9" s="42">
        <f t="shared" si="14"/>
        <v>2375</v>
      </c>
      <c r="P9" s="42">
        <f t="shared" si="14"/>
        <v>2850</v>
      </c>
      <c r="Q9" s="42">
        <f t="shared" si="14"/>
        <v>3325</v>
      </c>
      <c r="R9" s="42">
        <f t="shared" si="14"/>
        <v>3800</v>
      </c>
      <c r="S9" s="42">
        <f t="shared" si="14"/>
        <v>4275</v>
      </c>
      <c r="T9" s="42">
        <f t="shared" si="14"/>
        <v>4750</v>
      </c>
      <c r="U9" s="42">
        <f t="shared" si="14"/>
        <v>5225</v>
      </c>
      <c r="V9" s="42">
        <f t="shared" si="14"/>
        <v>5700</v>
      </c>
      <c r="W9" s="49">
        <f t="shared" si="14"/>
        <v>6175</v>
      </c>
      <c r="X9" s="49">
        <f t="shared" si="14"/>
        <v>6650</v>
      </c>
      <c r="Y9" s="49">
        <f t="shared" si="14"/>
        <v>7125</v>
      </c>
      <c r="Z9" s="49">
        <f t="shared" si="14"/>
        <v>7600</v>
      </c>
      <c r="AA9" s="49">
        <f t="shared" si="14"/>
        <v>8075</v>
      </c>
      <c r="AB9" s="49">
        <f t="shared" si="14"/>
        <v>8550</v>
      </c>
      <c r="AC9" s="49">
        <f t="shared" si="14"/>
        <v>9025</v>
      </c>
      <c r="AD9" s="49">
        <f t="shared" si="14"/>
        <v>9500</v>
      </c>
      <c r="AE9" s="49">
        <f t="shared" si="14"/>
        <v>9975</v>
      </c>
      <c r="AF9" s="49">
        <f t="shared" si="14"/>
        <v>10450</v>
      </c>
      <c r="AG9" s="47"/>
      <c r="AH9" s="42">
        <f t="shared" ref="AH9:BC9" si="15">$F$9*AH1</f>
        <v>1342</v>
      </c>
      <c r="AI9" s="42">
        <f t="shared" si="15"/>
        <v>2684</v>
      </c>
      <c r="AJ9" s="42">
        <f t="shared" si="15"/>
        <v>4026</v>
      </c>
      <c r="AK9" s="42">
        <f t="shared" si="15"/>
        <v>5368</v>
      </c>
      <c r="AL9" s="42">
        <f t="shared" si="15"/>
        <v>6710</v>
      </c>
      <c r="AM9" s="42">
        <f t="shared" si="15"/>
        <v>8052</v>
      </c>
      <c r="AN9" s="42">
        <f t="shared" si="15"/>
        <v>9394</v>
      </c>
      <c r="AO9" s="42">
        <f t="shared" si="15"/>
        <v>10736</v>
      </c>
      <c r="AP9" s="42">
        <f t="shared" si="15"/>
        <v>12078</v>
      </c>
      <c r="AQ9" s="42">
        <f t="shared" si="15"/>
        <v>13420</v>
      </c>
      <c r="AR9" s="42">
        <f t="shared" si="15"/>
        <v>14762</v>
      </c>
      <c r="AS9" s="42">
        <f t="shared" si="15"/>
        <v>16104</v>
      </c>
      <c r="AT9" s="49">
        <f t="shared" si="15"/>
        <v>17446</v>
      </c>
      <c r="AU9" s="49">
        <f t="shared" si="15"/>
        <v>18788</v>
      </c>
      <c r="AV9" s="49">
        <f t="shared" si="15"/>
        <v>20130</v>
      </c>
      <c r="AW9" s="49">
        <f t="shared" si="15"/>
        <v>21472</v>
      </c>
      <c r="AX9" s="49">
        <f t="shared" si="15"/>
        <v>22814</v>
      </c>
      <c r="AY9" s="49">
        <f t="shared" si="15"/>
        <v>24156</v>
      </c>
      <c r="AZ9" s="49">
        <f t="shared" si="15"/>
        <v>25498</v>
      </c>
      <c r="BA9" s="49">
        <f t="shared" si="15"/>
        <v>26840</v>
      </c>
      <c r="BB9" s="49">
        <f t="shared" si="15"/>
        <v>28182</v>
      </c>
      <c r="BC9" s="49">
        <f t="shared" si="15"/>
        <v>29524</v>
      </c>
    </row>
    <row r="10" spans="1:55" ht="14.5">
      <c r="A10" s="65" t="s">
        <v>86</v>
      </c>
      <c r="B10" s="31">
        <v>72</v>
      </c>
      <c r="C10" s="31">
        <v>171</v>
      </c>
      <c r="D10" s="32">
        <v>0</v>
      </c>
      <c r="E10" s="30">
        <f>B10+D10+TF!$I$2</f>
        <v>493</v>
      </c>
      <c r="F10" s="30">
        <f>C10+D10+TF!$I$4</f>
        <v>1363</v>
      </c>
      <c r="G10" s="28" t="s">
        <v>43</v>
      </c>
      <c r="H10" s="28" t="s">
        <v>43</v>
      </c>
      <c r="I10" s="28" t="s">
        <v>8</v>
      </c>
      <c r="J10" s="44" t="s">
        <v>38</v>
      </c>
      <c r="K10" s="42">
        <f>$E$10*K1</f>
        <v>493</v>
      </c>
      <c r="L10" s="42">
        <f t="shared" ref="L10:AF10" si="16">$E$10*L1</f>
        <v>986</v>
      </c>
      <c r="M10" s="42">
        <f t="shared" si="16"/>
        <v>1479</v>
      </c>
      <c r="N10" s="42">
        <f t="shared" si="16"/>
        <v>1972</v>
      </c>
      <c r="O10" s="42">
        <f t="shared" si="16"/>
        <v>2465</v>
      </c>
      <c r="P10" s="42">
        <f t="shared" si="16"/>
        <v>2958</v>
      </c>
      <c r="Q10" s="42">
        <f t="shared" si="16"/>
        <v>3451</v>
      </c>
      <c r="R10" s="42">
        <f t="shared" si="16"/>
        <v>3944</v>
      </c>
      <c r="S10" s="42">
        <f t="shared" si="16"/>
        <v>4437</v>
      </c>
      <c r="T10" s="42">
        <f t="shared" si="16"/>
        <v>4930</v>
      </c>
      <c r="U10" s="42">
        <f t="shared" si="16"/>
        <v>5423</v>
      </c>
      <c r="V10" s="42">
        <f t="shared" si="16"/>
        <v>5916</v>
      </c>
      <c r="W10" s="49">
        <f t="shared" si="16"/>
        <v>6409</v>
      </c>
      <c r="X10" s="49">
        <f t="shared" si="16"/>
        <v>6902</v>
      </c>
      <c r="Y10" s="49">
        <f t="shared" si="16"/>
        <v>7395</v>
      </c>
      <c r="Z10" s="49">
        <f t="shared" si="16"/>
        <v>7888</v>
      </c>
      <c r="AA10" s="49">
        <f t="shared" si="16"/>
        <v>8381</v>
      </c>
      <c r="AB10" s="49">
        <f t="shared" si="16"/>
        <v>8874</v>
      </c>
      <c r="AC10" s="49">
        <f t="shared" si="16"/>
        <v>9367</v>
      </c>
      <c r="AD10" s="49">
        <f t="shared" si="16"/>
        <v>9860</v>
      </c>
      <c r="AE10" s="49">
        <f t="shared" si="16"/>
        <v>10353</v>
      </c>
      <c r="AF10" s="49">
        <f t="shared" si="16"/>
        <v>10846</v>
      </c>
      <c r="AG10" s="47" t="s">
        <v>38</v>
      </c>
      <c r="AH10" s="42">
        <f>$F$10*AH1</f>
        <v>1363</v>
      </c>
      <c r="AI10" s="42">
        <f t="shared" ref="AI10:BC10" si="17">$F$10*AI1</f>
        <v>2726</v>
      </c>
      <c r="AJ10" s="42">
        <f t="shared" si="17"/>
        <v>4089</v>
      </c>
      <c r="AK10" s="42">
        <f t="shared" si="17"/>
        <v>5452</v>
      </c>
      <c r="AL10" s="42">
        <f t="shared" si="17"/>
        <v>6815</v>
      </c>
      <c r="AM10" s="42">
        <f t="shared" si="17"/>
        <v>8178</v>
      </c>
      <c r="AN10" s="42">
        <f t="shared" si="17"/>
        <v>9541</v>
      </c>
      <c r="AO10" s="42">
        <f t="shared" si="17"/>
        <v>10904</v>
      </c>
      <c r="AP10" s="42">
        <f t="shared" si="17"/>
        <v>12267</v>
      </c>
      <c r="AQ10" s="42">
        <f t="shared" si="17"/>
        <v>13630</v>
      </c>
      <c r="AR10" s="42">
        <f t="shared" si="17"/>
        <v>14993</v>
      </c>
      <c r="AS10" s="42">
        <f t="shared" si="17"/>
        <v>16356</v>
      </c>
      <c r="AT10" s="49">
        <f t="shared" si="17"/>
        <v>17719</v>
      </c>
      <c r="AU10" s="49">
        <f t="shared" si="17"/>
        <v>19082</v>
      </c>
      <c r="AV10" s="49">
        <f t="shared" si="17"/>
        <v>20445</v>
      </c>
      <c r="AW10" s="49">
        <f t="shared" si="17"/>
        <v>21808</v>
      </c>
      <c r="AX10" s="49">
        <f t="shared" si="17"/>
        <v>23171</v>
      </c>
      <c r="AY10" s="49">
        <f t="shared" si="17"/>
        <v>24534</v>
      </c>
      <c r="AZ10" s="49">
        <f t="shared" si="17"/>
        <v>25897</v>
      </c>
      <c r="BA10" s="49">
        <f t="shared" si="17"/>
        <v>27260</v>
      </c>
      <c r="BB10" s="49">
        <f t="shared" si="17"/>
        <v>28623</v>
      </c>
      <c r="BC10" s="49">
        <f t="shared" si="17"/>
        <v>29986</v>
      </c>
    </row>
    <row r="11" spans="1:55" ht="14.5">
      <c r="A11" s="65" t="s">
        <v>85</v>
      </c>
      <c r="B11" s="31">
        <v>77</v>
      </c>
      <c r="C11" s="31">
        <v>202</v>
      </c>
      <c r="D11" s="32">
        <v>0</v>
      </c>
      <c r="E11" s="30">
        <f>B11+D11+TF!$I$2</f>
        <v>498</v>
      </c>
      <c r="F11" s="30">
        <f>C11+D11+TF!$I$4</f>
        <v>1394</v>
      </c>
      <c r="G11" s="28" t="s">
        <v>43</v>
      </c>
      <c r="H11" s="28" t="s">
        <v>43</v>
      </c>
      <c r="I11" s="28" t="s">
        <v>8</v>
      </c>
      <c r="J11" s="44" t="s">
        <v>38</v>
      </c>
      <c r="K11" s="42">
        <f>$E$11*K1</f>
        <v>498</v>
      </c>
      <c r="L11" s="42">
        <f t="shared" ref="L11:AF11" si="18">$E$11*L1</f>
        <v>996</v>
      </c>
      <c r="M11" s="42">
        <f t="shared" si="18"/>
        <v>1494</v>
      </c>
      <c r="N11" s="42">
        <f t="shared" si="18"/>
        <v>1992</v>
      </c>
      <c r="O11" s="42">
        <f t="shared" si="18"/>
        <v>2490</v>
      </c>
      <c r="P11" s="42">
        <f t="shared" si="18"/>
        <v>2988</v>
      </c>
      <c r="Q11" s="42">
        <f t="shared" si="18"/>
        <v>3486</v>
      </c>
      <c r="R11" s="42">
        <f t="shared" si="18"/>
        <v>3984</v>
      </c>
      <c r="S11" s="42">
        <f t="shared" si="18"/>
        <v>4482</v>
      </c>
      <c r="T11" s="42">
        <f t="shared" si="18"/>
        <v>4980</v>
      </c>
      <c r="U11" s="42">
        <f t="shared" si="18"/>
        <v>5478</v>
      </c>
      <c r="V11" s="42">
        <f t="shared" si="18"/>
        <v>5976</v>
      </c>
      <c r="W11" s="49">
        <f t="shared" si="18"/>
        <v>6474</v>
      </c>
      <c r="X11" s="49">
        <f t="shared" si="18"/>
        <v>6972</v>
      </c>
      <c r="Y11" s="49">
        <f t="shared" si="18"/>
        <v>7470</v>
      </c>
      <c r="Z11" s="49">
        <f t="shared" si="18"/>
        <v>7968</v>
      </c>
      <c r="AA11" s="49">
        <f t="shared" si="18"/>
        <v>8466</v>
      </c>
      <c r="AB11" s="49">
        <f t="shared" si="18"/>
        <v>8964</v>
      </c>
      <c r="AC11" s="49">
        <f t="shared" si="18"/>
        <v>9462</v>
      </c>
      <c r="AD11" s="49">
        <f t="shared" si="18"/>
        <v>9960</v>
      </c>
      <c r="AE11" s="49">
        <f t="shared" si="18"/>
        <v>10458</v>
      </c>
      <c r="AF11" s="49">
        <f t="shared" si="18"/>
        <v>10956</v>
      </c>
      <c r="AG11" s="47" t="s">
        <v>38</v>
      </c>
      <c r="AH11" s="42">
        <f>$F$11*AH1</f>
        <v>1394</v>
      </c>
      <c r="AI11" s="42">
        <f t="shared" ref="AI11:BC11" si="19">$F$11*AI1</f>
        <v>2788</v>
      </c>
      <c r="AJ11" s="42">
        <f t="shared" si="19"/>
        <v>4182</v>
      </c>
      <c r="AK11" s="42">
        <f t="shared" si="19"/>
        <v>5576</v>
      </c>
      <c r="AL11" s="42">
        <f t="shared" si="19"/>
        <v>6970</v>
      </c>
      <c r="AM11" s="42">
        <f t="shared" si="19"/>
        <v>8364</v>
      </c>
      <c r="AN11" s="42">
        <f t="shared" si="19"/>
        <v>9758</v>
      </c>
      <c r="AO11" s="42">
        <f t="shared" si="19"/>
        <v>11152</v>
      </c>
      <c r="AP11" s="42">
        <f t="shared" si="19"/>
        <v>12546</v>
      </c>
      <c r="AQ11" s="42">
        <f t="shared" si="19"/>
        <v>13940</v>
      </c>
      <c r="AR11" s="42">
        <f t="shared" si="19"/>
        <v>15334</v>
      </c>
      <c r="AS11" s="42">
        <f t="shared" si="19"/>
        <v>16728</v>
      </c>
      <c r="AT11" s="49">
        <f t="shared" si="19"/>
        <v>18122</v>
      </c>
      <c r="AU11" s="49">
        <f t="shared" si="19"/>
        <v>19516</v>
      </c>
      <c r="AV11" s="49">
        <f t="shared" si="19"/>
        <v>20910</v>
      </c>
      <c r="AW11" s="49">
        <f t="shared" si="19"/>
        <v>22304</v>
      </c>
      <c r="AX11" s="49">
        <f t="shared" si="19"/>
        <v>23698</v>
      </c>
      <c r="AY11" s="49">
        <f t="shared" si="19"/>
        <v>25092</v>
      </c>
      <c r="AZ11" s="49">
        <f t="shared" si="19"/>
        <v>26486</v>
      </c>
      <c r="BA11" s="49">
        <f t="shared" si="19"/>
        <v>27880</v>
      </c>
      <c r="BB11" s="49">
        <f t="shared" si="19"/>
        <v>29274</v>
      </c>
      <c r="BC11" s="49">
        <f t="shared" si="19"/>
        <v>30668</v>
      </c>
    </row>
    <row r="12" spans="1:55" ht="14.5">
      <c r="A12" s="65" t="s">
        <v>81</v>
      </c>
      <c r="B12" s="31">
        <v>130</v>
      </c>
      <c r="C12" s="31">
        <v>130</v>
      </c>
      <c r="D12" s="32">
        <v>0</v>
      </c>
      <c r="E12" s="30">
        <f>B12+D12+TF!$I$2</f>
        <v>551</v>
      </c>
      <c r="F12" s="30">
        <f>C12+D12+TF!$I$4</f>
        <v>1322</v>
      </c>
      <c r="G12" s="28" t="s">
        <v>43</v>
      </c>
      <c r="H12" s="28" t="s">
        <v>43</v>
      </c>
      <c r="I12" s="28" t="s">
        <v>8</v>
      </c>
      <c r="J12" s="44" t="s">
        <v>38</v>
      </c>
      <c r="K12" s="42">
        <f>$E$12*K1</f>
        <v>551</v>
      </c>
      <c r="L12" s="42">
        <f t="shared" ref="L12:AF12" si="20">$E$12*L1</f>
        <v>1102</v>
      </c>
      <c r="M12" s="42">
        <f t="shared" si="20"/>
        <v>1653</v>
      </c>
      <c r="N12" s="42">
        <f t="shared" si="20"/>
        <v>2204</v>
      </c>
      <c r="O12" s="42">
        <f t="shared" si="20"/>
        <v>2755</v>
      </c>
      <c r="P12" s="42">
        <f t="shared" si="20"/>
        <v>3306</v>
      </c>
      <c r="Q12" s="42">
        <f t="shared" si="20"/>
        <v>3857</v>
      </c>
      <c r="R12" s="42">
        <f t="shared" si="20"/>
        <v>4408</v>
      </c>
      <c r="S12" s="42">
        <f t="shared" si="20"/>
        <v>4959</v>
      </c>
      <c r="T12" s="42">
        <f t="shared" si="20"/>
        <v>5510</v>
      </c>
      <c r="U12" s="42">
        <f t="shared" si="20"/>
        <v>6061</v>
      </c>
      <c r="V12" s="42">
        <f t="shared" si="20"/>
        <v>6612</v>
      </c>
      <c r="W12" s="49">
        <f t="shared" si="20"/>
        <v>7163</v>
      </c>
      <c r="X12" s="49">
        <f t="shared" si="20"/>
        <v>7714</v>
      </c>
      <c r="Y12" s="49">
        <f t="shared" si="20"/>
        <v>8265</v>
      </c>
      <c r="Z12" s="49">
        <f t="shared" si="20"/>
        <v>8816</v>
      </c>
      <c r="AA12" s="49">
        <f t="shared" si="20"/>
        <v>9367</v>
      </c>
      <c r="AB12" s="49">
        <f t="shared" si="20"/>
        <v>9918</v>
      </c>
      <c r="AC12" s="49">
        <f t="shared" si="20"/>
        <v>10469</v>
      </c>
      <c r="AD12" s="49">
        <f t="shared" si="20"/>
        <v>11020</v>
      </c>
      <c r="AE12" s="49">
        <f t="shared" si="20"/>
        <v>11571</v>
      </c>
      <c r="AF12" s="49">
        <f t="shared" si="20"/>
        <v>12122</v>
      </c>
      <c r="AG12" s="47" t="s">
        <v>38</v>
      </c>
      <c r="AH12" s="42">
        <f>$F$12*AH1</f>
        <v>1322</v>
      </c>
      <c r="AI12" s="42">
        <f t="shared" ref="AI12:BC12" si="21">$F$12*AI1</f>
        <v>2644</v>
      </c>
      <c r="AJ12" s="42">
        <f t="shared" si="21"/>
        <v>3966</v>
      </c>
      <c r="AK12" s="42">
        <f t="shared" si="21"/>
        <v>5288</v>
      </c>
      <c r="AL12" s="42">
        <f t="shared" si="21"/>
        <v>6610</v>
      </c>
      <c r="AM12" s="42">
        <f t="shared" si="21"/>
        <v>7932</v>
      </c>
      <c r="AN12" s="42">
        <f t="shared" si="21"/>
        <v>9254</v>
      </c>
      <c r="AO12" s="42">
        <f t="shared" si="21"/>
        <v>10576</v>
      </c>
      <c r="AP12" s="42">
        <f t="shared" si="21"/>
        <v>11898</v>
      </c>
      <c r="AQ12" s="42">
        <f t="shared" si="21"/>
        <v>13220</v>
      </c>
      <c r="AR12" s="42">
        <f t="shared" si="21"/>
        <v>14542</v>
      </c>
      <c r="AS12" s="42">
        <f t="shared" si="21"/>
        <v>15864</v>
      </c>
      <c r="AT12" s="49">
        <f t="shared" si="21"/>
        <v>17186</v>
      </c>
      <c r="AU12" s="49">
        <f t="shared" si="21"/>
        <v>18508</v>
      </c>
      <c r="AV12" s="49">
        <f t="shared" si="21"/>
        <v>19830</v>
      </c>
      <c r="AW12" s="49">
        <f t="shared" si="21"/>
        <v>21152</v>
      </c>
      <c r="AX12" s="49">
        <f t="shared" si="21"/>
        <v>22474</v>
      </c>
      <c r="AY12" s="49">
        <f t="shared" si="21"/>
        <v>23796</v>
      </c>
      <c r="AZ12" s="49">
        <f t="shared" si="21"/>
        <v>25118</v>
      </c>
      <c r="BA12" s="49">
        <f t="shared" si="21"/>
        <v>26440</v>
      </c>
      <c r="BB12" s="49">
        <f t="shared" si="21"/>
        <v>27762</v>
      </c>
      <c r="BC12" s="49">
        <f t="shared" si="21"/>
        <v>29084</v>
      </c>
    </row>
    <row r="13" spans="1:55" ht="14.5">
      <c r="A13" s="65" t="s">
        <v>106</v>
      </c>
      <c r="B13" s="31">
        <v>577</v>
      </c>
      <c r="C13" s="31">
        <v>755</v>
      </c>
      <c r="D13" s="32">
        <v>0</v>
      </c>
      <c r="E13" s="30">
        <f>B13+D13+TF!$I$2</f>
        <v>998</v>
      </c>
      <c r="F13" s="30">
        <f>C13+D13+TF!$I$4</f>
        <v>1947</v>
      </c>
      <c r="G13" s="28" t="s">
        <v>43</v>
      </c>
      <c r="H13" s="28" t="s">
        <v>43</v>
      </c>
      <c r="I13" s="28" t="s">
        <v>8</v>
      </c>
      <c r="J13" s="44" t="s">
        <v>38</v>
      </c>
      <c r="K13" s="42">
        <f>$E$13*K1</f>
        <v>998</v>
      </c>
      <c r="L13" s="42">
        <f t="shared" ref="L13:AF13" si="22">$E$13*L1</f>
        <v>1996</v>
      </c>
      <c r="M13" s="42">
        <f t="shared" si="22"/>
        <v>2994</v>
      </c>
      <c r="N13" s="42">
        <f t="shared" si="22"/>
        <v>3992</v>
      </c>
      <c r="O13" s="42">
        <f t="shared" si="22"/>
        <v>4990</v>
      </c>
      <c r="P13" s="42">
        <f t="shared" si="22"/>
        <v>5988</v>
      </c>
      <c r="Q13" s="42">
        <f t="shared" si="22"/>
        <v>6986</v>
      </c>
      <c r="R13" s="42">
        <f t="shared" si="22"/>
        <v>7984</v>
      </c>
      <c r="S13" s="42">
        <f t="shared" si="22"/>
        <v>8982</v>
      </c>
      <c r="T13" s="42">
        <f t="shared" si="22"/>
        <v>9980</v>
      </c>
      <c r="U13" s="42">
        <f t="shared" si="22"/>
        <v>10978</v>
      </c>
      <c r="V13" s="42">
        <f t="shared" si="22"/>
        <v>11976</v>
      </c>
      <c r="W13" s="49">
        <f t="shared" si="22"/>
        <v>12974</v>
      </c>
      <c r="X13" s="49">
        <f t="shared" si="22"/>
        <v>13972</v>
      </c>
      <c r="Y13" s="49">
        <f t="shared" si="22"/>
        <v>14970</v>
      </c>
      <c r="Z13" s="49">
        <f t="shared" si="22"/>
        <v>15968</v>
      </c>
      <c r="AA13" s="49">
        <f t="shared" si="22"/>
        <v>16966</v>
      </c>
      <c r="AB13" s="49">
        <f t="shared" si="22"/>
        <v>17964</v>
      </c>
      <c r="AC13" s="49">
        <f t="shared" si="22"/>
        <v>18962</v>
      </c>
      <c r="AD13" s="49">
        <f t="shared" si="22"/>
        <v>19960</v>
      </c>
      <c r="AE13" s="49">
        <f t="shared" si="22"/>
        <v>20958</v>
      </c>
      <c r="AF13" s="49">
        <f t="shared" si="22"/>
        <v>21956</v>
      </c>
      <c r="AG13" s="47" t="s">
        <v>38</v>
      </c>
      <c r="AH13" s="42">
        <f>$F$13*AH1</f>
        <v>1947</v>
      </c>
      <c r="AI13" s="42">
        <f t="shared" ref="AI13:BC13" si="23">$F$13*AI1</f>
        <v>3894</v>
      </c>
      <c r="AJ13" s="42">
        <f t="shared" si="23"/>
        <v>5841</v>
      </c>
      <c r="AK13" s="42">
        <f t="shared" si="23"/>
        <v>7788</v>
      </c>
      <c r="AL13" s="42">
        <f t="shared" si="23"/>
        <v>9735</v>
      </c>
      <c r="AM13" s="42">
        <f t="shared" si="23"/>
        <v>11682</v>
      </c>
      <c r="AN13" s="42">
        <f t="shared" si="23"/>
        <v>13629</v>
      </c>
      <c r="AO13" s="42">
        <f t="shared" si="23"/>
        <v>15576</v>
      </c>
      <c r="AP13" s="42">
        <f t="shared" si="23"/>
        <v>17523</v>
      </c>
      <c r="AQ13" s="42">
        <f t="shared" si="23"/>
        <v>19470</v>
      </c>
      <c r="AR13" s="42">
        <f t="shared" si="23"/>
        <v>21417</v>
      </c>
      <c r="AS13" s="42">
        <f t="shared" si="23"/>
        <v>23364</v>
      </c>
      <c r="AT13" s="49">
        <f t="shared" si="23"/>
        <v>25311</v>
      </c>
      <c r="AU13" s="49">
        <f t="shared" si="23"/>
        <v>27258</v>
      </c>
      <c r="AV13" s="49">
        <f t="shared" si="23"/>
        <v>29205</v>
      </c>
      <c r="AW13" s="49">
        <f t="shared" si="23"/>
        <v>31152</v>
      </c>
      <c r="AX13" s="49">
        <f t="shared" si="23"/>
        <v>33099</v>
      </c>
      <c r="AY13" s="49">
        <f t="shared" si="23"/>
        <v>35046</v>
      </c>
      <c r="AZ13" s="49">
        <f t="shared" si="23"/>
        <v>36993</v>
      </c>
      <c r="BA13" s="49">
        <f t="shared" si="23"/>
        <v>38940</v>
      </c>
      <c r="BB13" s="49">
        <f t="shared" si="23"/>
        <v>40887</v>
      </c>
      <c r="BC13" s="49">
        <f t="shared" si="23"/>
        <v>42834</v>
      </c>
    </row>
    <row r="14" spans="1:55" ht="14.5">
      <c r="A14" s="65" t="s">
        <v>89</v>
      </c>
      <c r="B14" s="31">
        <v>50</v>
      </c>
      <c r="C14" s="31">
        <v>70</v>
      </c>
      <c r="D14" s="32">
        <v>0</v>
      </c>
      <c r="E14" s="30">
        <f>B14+D14+TF!$I$2</f>
        <v>471</v>
      </c>
      <c r="F14" s="30">
        <f>C14+D14+TF!$I$4</f>
        <v>1262</v>
      </c>
      <c r="G14" s="28" t="s">
        <v>43</v>
      </c>
      <c r="H14" s="28" t="s">
        <v>43</v>
      </c>
      <c r="I14" s="28" t="s">
        <v>8</v>
      </c>
      <c r="J14" s="44"/>
      <c r="K14" s="42">
        <f>$E$14*K1</f>
        <v>471</v>
      </c>
      <c r="L14" s="42">
        <f t="shared" ref="L14:AF14" si="24">$E$14*L1</f>
        <v>942</v>
      </c>
      <c r="M14" s="42">
        <f t="shared" si="24"/>
        <v>1413</v>
      </c>
      <c r="N14" s="42">
        <f t="shared" si="24"/>
        <v>1884</v>
      </c>
      <c r="O14" s="42">
        <f t="shared" si="24"/>
        <v>2355</v>
      </c>
      <c r="P14" s="42">
        <f t="shared" si="24"/>
        <v>2826</v>
      </c>
      <c r="Q14" s="42">
        <f t="shared" si="24"/>
        <v>3297</v>
      </c>
      <c r="R14" s="42">
        <f t="shared" si="24"/>
        <v>3768</v>
      </c>
      <c r="S14" s="42">
        <f t="shared" si="24"/>
        <v>4239</v>
      </c>
      <c r="T14" s="42">
        <f t="shared" si="24"/>
        <v>4710</v>
      </c>
      <c r="U14" s="42">
        <f t="shared" si="24"/>
        <v>5181</v>
      </c>
      <c r="V14" s="42">
        <f t="shared" si="24"/>
        <v>5652</v>
      </c>
      <c r="W14" s="49">
        <f t="shared" si="24"/>
        <v>6123</v>
      </c>
      <c r="X14" s="49">
        <f t="shared" si="24"/>
        <v>6594</v>
      </c>
      <c r="Y14" s="49">
        <f t="shared" si="24"/>
        <v>7065</v>
      </c>
      <c r="Z14" s="49">
        <f t="shared" si="24"/>
        <v>7536</v>
      </c>
      <c r="AA14" s="49">
        <f t="shared" si="24"/>
        <v>8007</v>
      </c>
      <c r="AB14" s="49">
        <f t="shared" si="24"/>
        <v>8478</v>
      </c>
      <c r="AC14" s="49">
        <f t="shared" si="24"/>
        <v>8949</v>
      </c>
      <c r="AD14" s="49">
        <f t="shared" si="24"/>
        <v>9420</v>
      </c>
      <c r="AE14" s="49">
        <f t="shared" si="24"/>
        <v>9891</v>
      </c>
      <c r="AF14" s="49">
        <f t="shared" si="24"/>
        <v>10362</v>
      </c>
      <c r="AG14" s="47"/>
      <c r="AH14" s="42">
        <f>$F$14*AH1</f>
        <v>1262</v>
      </c>
      <c r="AI14" s="42">
        <f t="shared" ref="AI14:BC14" si="25">$F$14*AI1</f>
        <v>2524</v>
      </c>
      <c r="AJ14" s="42">
        <f t="shared" si="25"/>
        <v>3786</v>
      </c>
      <c r="AK14" s="42">
        <f t="shared" si="25"/>
        <v>5048</v>
      </c>
      <c r="AL14" s="42">
        <f t="shared" si="25"/>
        <v>6310</v>
      </c>
      <c r="AM14" s="42">
        <f t="shared" si="25"/>
        <v>7572</v>
      </c>
      <c r="AN14" s="42">
        <f t="shared" si="25"/>
        <v>8834</v>
      </c>
      <c r="AO14" s="42">
        <f t="shared" si="25"/>
        <v>10096</v>
      </c>
      <c r="AP14" s="42">
        <f t="shared" si="25"/>
        <v>11358</v>
      </c>
      <c r="AQ14" s="42">
        <f t="shared" si="25"/>
        <v>12620</v>
      </c>
      <c r="AR14" s="42">
        <f t="shared" si="25"/>
        <v>13882</v>
      </c>
      <c r="AS14" s="42">
        <f t="shared" si="25"/>
        <v>15144</v>
      </c>
      <c r="AT14" s="49">
        <f t="shared" si="25"/>
        <v>16406</v>
      </c>
      <c r="AU14" s="49">
        <f t="shared" si="25"/>
        <v>17668</v>
      </c>
      <c r="AV14" s="49">
        <f t="shared" si="25"/>
        <v>18930</v>
      </c>
      <c r="AW14" s="49">
        <f t="shared" si="25"/>
        <v>20192</v>
      </c>
      <c r="AX14" s="49">
        <f t="shared" si="25"/>
        <v>21454</v>
      </c>
      <c r="AY14" s="49">
        <f t="shared" si="25"/>
        <v>22716</v>
      </c>
      <c r="AZ14" s="49">
        <f t="shared" si="25"/>
        <v>23978</v>
      </c>
      <c r="BA14" s="49">
        <f t="shared" si="25"/>
        <v>25240</v>
      </c>
      <c r="BB14" s="49">
        <f t="shared" si="25"/>
        <v>26502</v>
      </c>
      <c r="BC14" s="49">
        <f t="shared" si="25"/>
        <v>27764</v>
      </c>
    </row>
    <row r="15" spans="1:55" ht="14.5">
      <c r="A15" s="65" t="s">
        <v>108</v>
      </c>
      <c r="B15" s="31">
        <v>36</v>
      </c>
      <c r="C15" s="31">
        <v>36</v>
      </c>
      <c r="D15" s="32">
        <v>0</v>
      </c>
      <c r="E15" s="30">
        <f>B15+D15+TF!$I$2</f>
        <v>457</v>
      </c>
      <c r="F15" s="30">
        <f>C15+D15+TF!$I$4</f>
        <v>1228</v>
      </c>
      <c r="G15" s="28" t="s">
        <v>43</v>
      </c>
      <c r="H15" s="28" t="s">
        <v>43</v>
      </c>
      <c r="I15" s="28" t="s">
        <v>8</v>
      </c>
      <c r="J15" s="44"/>
      <c r="K15" s="42">
        <f>$E$15*K1</f>
        <v>457</v>
      </c>
      <c r="L15" s="42">
        <f t="shared" ref="L15:AF15" si="26">$E$15*L1</f>
        <v>914</v>
      </c>
      <c r="M15" s="42">
        <f t="shared" si="26"/>
        <v>1371</v>
      </c>
      <c r="N15" s="42">
        <f t="shared" si="26"/>
        <v>1828</v>
      </c>
      <c r="O15" s="42">
        <f t="shared" si="26"/>
        <v>2285</v>
      </c>
      <c r="P15" s="42">
        <f t="shared" si="26"/>
        <v>2742</v>
      </c>
      <c r="Q15" s="42">
        <f t="shared" si="26"/>
        <v>3199</v>
      </c>
      <c r="R15" s="42">
        <f t="shared" si="26"/>
        <v>3656</v>
      </c>
      <c r="S15" s="42">
        <f t="shared" si="26"/>
        <v>4113</v>
      </c>
      <c r="T15" s="42">
        <f t="shared" si="26"/>
        <v>4570</v>
      </c>
      <c r="U15" s="42">
        <f t="shared" si="26"/>
        <v>5027</v>
      </c>
      <c r="V15" s="42">
        <f t="shared" si="26"/>
        <v>5484</v>
      </c>
      <c r="W15" s="49">
        <f t="shared" si="26"/>
        <v>5941</v>
      </c>
      <c r="X15" s="49">
        <f t="shared" si="26"/>
        <v>6398</v>
      </c>
      <c r="Y15" s="49">
        <f t="shared" si="26"/>
        <v>6855</v>
      </c>
      <c r="Z15" s="49">
        <f t="shared" si="26"/>
        <v>7312</v>
      </c>
      <c r="AA15" s="49">
        <f t="shared" si="26"/>
        <v>7769</v>
      </c>
      <c r="AB15" s="49">
        <f t="shared" si="26"/>
        <v>8226</v>
      </c>
      <c r="AC15" s="49">
        <f t="shared" si="26"/>
        <v>8683</v>
      </c>
      <c r="AD15" s="49">
        <f t="shared" si="26"/>
        <v>9140</v>
      </c>
      <c r="AE15" s="49">
        <f t="shared" si="26"/>
        <v>9597</v>
      </c>
      <c r="AF15" s="49">
        <f t="shared" si="26"/>
        <v>10054</v>
      </c>
      <c r="AG15" s="47"/>
      <c r="AH15" s="42">
        <f>$F$15*AH1</f>
        <v>1228</v>
      </c>
      <c r="AI15" s="42">
        <f t="shared" ref="AI15:BC15" si="27">$F$15*AI1</f>
        <v>2456</v>
      </c>
      <c r="AJ15" s="42">
        <f t="shared" si="27"/>
        <v>3684</v>
      </c>
      <c r="AK15" s="42">
        <f t="shared" si="27"/>
        <v>4912</v>
      </c>
      <c r="AL15" s="42">
        <f t="shared" si="27"/>
        <v>6140</v>
      </c>
      <c r="AM15" s="42">
        <f t="shared" si="27"/>
        <v>7368</v>
      </c>
      <c r="AN15" s="42">
        <f t="shared" si="27"/>
        <v>8596</v>
      </c>
      <c r="AO15" s="42">
        <f t="shared" si="27"/>
        <v>9824</v>
      </c>
      <c r="AP15" s="42">
        <f t="shared" si="27"/>
        <v>11052</v>
      </c>
      <c r="AQ15" s="42">
        <f t="shared" si="27"/>
        <v>12280</v>
      </c>
      <c r="AR15" s="42">
        <f t="shared" si="27"/>
        <v>13508</v>
      </c>
      <c r="AS15" s="42">
        <f t="shared" si="27"/>
        <v>14736</v>
      </c>
      <c r="AT15" s="49">
        <f t="shared" si="27"/>
        <v>15964</v>
      </c>
      <c r="AU15" s="49">
        <f t="shared" si="27"/>
        <v>17192</v>
      </c>
      <c r="AV15" s="49">
        <f t="shared" si="27"/>
        <v>18420</v>
      </c>
      <c r="AW15" s="49">
        <f t="shared" si="27"/>
        <v>19648</v>
      </c>
      <c r="AX15" s="49">
        <f t="shared" si="27"/>
        <v>20876</v>
      </c>
      <c r="AY15" s="49">
        <f t="shared" si="27"/>
        <v>22104</v>
      </c>
      <c r="AZ15" s="49">
        <f t="shared" si="27"/>
        <v>23332</v>
      </c>
      <c r="BA15" s="49">
        <f t="shared" si="27"/>
        <v>24560</v>
      </c>
      <c r="BB15" s="49">
        <f t="shared" si="27"/>
        <v>25788</v>
      </c>
      <c r="BC15" s="49">
        <f t="shared" si="27"/>
        <v>27016</v>
      </c>
    </row>
    <row r="16" spans="1:55" ht="14.5">
      <c r="A16" s="65" t="s">
        <v>83</v>
      </c>
      <c r="B16" s="31">
        <v>30</v>
      </c>
      <c r="C16" s="31">
        <v>91</v>
      </c>
      <c r="D16" s="32">
        <v>0</v>
      </c>
      <c r="E16" s="30">
        <f>B16+D16+TF!$I$2</f>
        <v>451</v>
      </c>
      <c r="F16" s="30">
        <f>C16+D16+TF!$I$4</f>
        <v>1283</v>
      </c>
      <c r="G16" s="28" t="s">
        <v>43</v>
      </c>
      <c r="H16" s="28" t="s">
        <v>43</v>
      </c>
      <c r="I16" s="28" t="s">
        <v>8</v>
      </c>
      <c r="J16" s="44" t="s">
        <v>38</v>
      </c>
      <c r="K16" s="42">
        <f>$E$16*K1</f>
        <v>451</v>
      </c>
      <c r="L16" s="42">
        <f t="shared" ref="L16:AF16" si="28">$E$16*L1</f>
        <v>902</v>
      </c>
      <c r="M16" s="42">
        <f t="shared" si="28"/>
        <v>1353</v>
      </c>
      <c r="N16" s="42">
        <f t="shared" si="28"/>
        <v>1804</v>
      </c>
      <c r="O16" s="42">
        <f t="shared" si="28"/>
        <v>2255</v>
      </c>
      <c r="P16" s="42">
        <f t="shared" si="28"/>
        <v>2706</v>
      </c>
      <c r="Q16" s="42">
        <f t="shared" si="28"/>
        <v>3157</v>
      </c>
      <c r="R16" s="42">
        <f t="shared" si="28"/>
        <v>3608</v>
      </c>
      <c r="S16" s="42">
        <f t="shared" si="28"/>
        <v>4059</v>
      </c>
      <c r="T16" s="42">
        <f t="shared" si="28"/>
        <v>4510</v>
      </c>
      <c r="U16" s="42">
        <f t="shared" si="28"/>
        <v>4961</v>
      </c>
      <c r="V16" s="42">
        <f t="shared" si="28"/>
        <v>5412</v>
      </c>
      <c r="W16" s="49">
        <f t="shared" si="28"/>
        <v>5863</v>
      </c>
      <c r="X16" s="49">
        <f t="shared" si="28"/>
        <v>6314</v>
      </c>
      <c r="Y16" s="49">
        <f t="shared" si="28"/>
        <v>6765</v>
      </c>
      <c r="Z16" s="49">
        <f t="shared" si="28"/>
        <v>7216</v>
      </c>
      <c r="AA16" s="49">
        <f t="shared" si="28"/>
        <v>7667</v>
      </c>
      <c r="AB16" s="49">
        <f t="shared" si="28"/>
        <v>8118</v>
      </c>
      <c r="AC16" s="49">
        <f t="shared" si="28"/>
        <v>8569</v>
      </c>
      <c r="AD16" s="49">
        <f t="shared" si="28"/>
        <v>9020</v>
      </c>
      <c r="AE16" s="49">
        <f t="shared" si="28"/>
        <v>9471</v>
      </c>
      <c r="AF16" s="49">
        <f t="shared" si="28"/>
        <v>9922</v>
      </c>
      <c r="AG16" s="47" t="s">
        <v>38</v>
      </c>
      <c r="AH16" s="42">
        <f>$F$16*AH1</f>
        <v>1283</v>
      </c>
      <c r="AI16" s="42">
        <f t="shared" ref="AI16:BC16" si="29">$F$16*AI1</f>
        <v>2566</v>
      </c>
      <c r="AJ16" s="42">
        <f t="shared" si="29"/>
        <v>3849</v>
      </c>
      <c r="AK16" s="42">
        <f t="shared" si="29"/>
        <v>5132</v>
      </c>
      <c r="AL16" s="42">
        <f t="shared" si="29"/>
        <v>6415</v>
      </c>
      <c r="AM16" s="42">
        <f t="shared" si="29"/>
        <v>7698</v>
      </c>
      <c r="AN16" s="42">
        <f t="shared" si="29"/>
        <v>8981</v>
      </c>
      <c r="AO16" s="42">
        <f t="shared" si="29"/>
        <v>10264</v>
      </c>
      <c r="AP16" s="42">
        <f t="shared" si="29"/>
        <v>11547</v>
      </c>
      <c r="AQ16" s="42">
        <f t="shared" si="29"/>
        <v>12830</v>
      </c>
      <c r="AR16" s="42">
        <f t="shared" si="29"/>
        <v>14113</v>
      </c>
      <c r="AS16" s="42">
        <f t="shared" si="29"/>
        <v>15396</v>
      </c>
      <c r="AT16" s="49">
        <f t="shared" si="29"/>
        <v>16679</v>
      </c>
      <c r="AU16" s="49">
        <f t="shared" si="29"/>
        <v>17962</v>
      </c>
      <c r="AV16" s="49">
        <f t="shared" si="29"/>
        <v>19245</v>
      </c>
      <c r="AW16" s="49">
        <f t="shared" si="29"/>
        <v>20528</v>
      </c>
      <c r="AX16" s="49">
        <f t="shared" si="29"/>
        <v>21811</v>
      </c>
      <c r="AY16" s="49">
        <f t="shared" si="29"/>
        <v>23094</v>
      </c>
      <c r="AZ16" s="49">
        <f t="shared" si="29"/>
        <v>24377</v>
      </c>
      <c r="BA16" s="49">
        <f t="shared" si="29"/>
        <v>25660</v>
      </c>
      <c r="BB16" s="49">
        <f t="shared" si="29"/>
        <v>26943</v>
      </c>
      <c r="BC16" s="49">
        <f t="shared" si="29"/>
        <v>28226</v>
      </c>
    </row>
    <row r="17" spans="1:55" ht="28.5">
      <c r="A17" s="65" t="s">
        <v>107</v>
      </c>
      <c r="B17" s="58">
        <v>51</v>
      </c>
      <c r="C17" s="58">
        <v>62</v>
      </c>
      <c r="D17" s="32">
        <v>0</v>
      </c>
      <c r="E17" s="30">
        <f>B17+D17+TF!$I$2</f>
        <v>472</v>
      </c>
      <c r="F17" s="30">
        <f>C17+D17+TF!$I$4</f>
        <v>1254</v>
      </c>
      <c r="G17" s="28" t="s">
        <v>43</v>
      </c>
      <c r="H17" s="28" t="s">
        <v>43</v>
      </c>
      <c r="I17" s="28" t="s">
        <v>8</v>
      </c>
      <c r="J17" s="44" t="s">
        <v>38</v>
      </c>
      <c r="K17" s="42">
        <f>$E$17*K1</f>
        <v>472</v>
      </c>
      <c r="L17" s="42">
        <f t="shared" ref="L17:AF17" si="30">$E$17*L1</f>
        <v>944</v>
      </c>
      <c r="M17" s="42">
        <f t="shared" si="30"/>
        <v>1416</v>
      </c>
      <c r="N17" s="42">
        <f t="shared" si="30"/>
        <v>1888</v>
      </c>
      <c r="O17" s="42">
        <f t="shared" si="30"/>
        <v>2360</v>
      </c>
      <c r="P17" s="42">
        <f t="shared" si="30"/>
        <v>2832</v>
      </c>
      <c r="Q17" s="42">
        <f t="shared" si="30"/>
        <v>3304</v>
      </c>
      <c r="R17" s="42">
        <f t="shared" si="30"/>
        <v>3776</v>
      </c>
      <c r="S17" s="42">
        <f t="shared" si="30"/>
        <v>4248</v>
      </c>
      <c r="T17" s="42">
        <f t="shared" si="30"/>
        <v>4720</v>
      </c>
      <c r="U17" s="42">
        <f t="shared" si="30"/>
        <v>5192</v>
      </c>
      <c r="V17" s="42">
        <f t="shared" si="30"/>
        <v>5664</v>
      </c>
      <c r="W17" s="49">
        <f t="shared" si="30"/>
        <v>6136</v>
      </c>
      <c r="X17" s="49">
        <f t="shared" si="30"/>
        <v>6608</v>
      </c>
      <c r="Y17" s="49">
        <f t="shared" si="30"/>
        <v>7080</v>
      </c>
      <c r="Z17" s="49">
        <f t="shared" si="30"/>
        <v>7552</v>
      </c>
      <c r="AA17" s="49">
        <f t="shared" si="30"/>
        <v>8024</v>
      </c>
      <c r="AB17" s="49">
        <f t="shared" si="30"/>
        <v>8496</v>
      </c>
      <c r="AC17" s="49">
        <f t="shared" si="30"/>
        <v>8968</v>
      </c>
      <c r="AD17" s="49">
        <f t="shared" si="30"/>
        <v>9440</v>
      </c>
      <c r="AE17" s="49">
        <f t="shared" si="30"/>
        <v>9912</v>
      </c>
      <c r="AF17" s="49">
        <f t="shared" si="30"/>
        <v>10384</v>
      </c>
      <c r="AG17" s="47" t="s">
        <v>38</v>
      </c>
      <c r="AH17" s="42">
        <f>$F$17*AH1</f>
        <v>1254</v>
      </c>
      <c r="AI17" s="42">
        <f t="shared" ref="AI17:BC17" si="31">$F$17*AI1</f>
        <v>2508</v>
      </c>
      <c r="AJ17" s="42">
        <f t="shared" si="31"/>
        <v>3762</v>
      </c>
      <c r="AK17" s="42">
        <f t="shared" si="31"/>
        <v>5016</v>
      </c>
      <c r="AL17" s="42">
        <f t="shared" si="31"/>
        <v>6270</v>
      </c>
      <c r="AM17" s="42">
        <f t="shared" si="31"/>
        <v>7524</v>
      </c>
      <c r="AN17" s="42">
        <f t="shared" si="31"/>
        <v>8778</v>
      </c>
      <c r="AO17" s="42">
        <f t="shared" si="31"/>
        <v>10032</v>
      </c>
      <c r="AP17" s="42">
        <f t="shared" si="31"/>
        <v>11286</v>
      </c>
      <c r="AQ17" s="42">
        <f t="shared" si="31"/>
        <v>12540</v>
      </c>
      <c r="AR17" s="42">
        <f t="shared" si="31"/>
        <v>13794</v>
      </c>
      <c r="AS17" s="42">
        <f t="shared" si="31"/>
        <v>15048</v>
      </c>
      <c r="AT17" s="49">
        <f t="shared" si="31"/>
        <v>16302</v>
      </c>
      <c r="AU17" s="49">
        <f t="shared" si="31"/>
        <v>17556</v>
      </c>
      <c r="AV17" s="49">
        <f t="shared" si="31"/>
        <v>18810</v>
      </c>
      <c r="AW17" s="49">
        <f t="shared" si="31"/>
        <v>20064</v>
      </c>
      <c r="AX17" s="49">
        <f t="shared" si="31"/>
        <v>21318</v>
      </c>
      <c r="AY17" s="49">
        <f t="shared" si="31"/>
        <v>22572</v>
      </c>
      <c r="AZ17" s="49">
        <f t="shared" si="31"/>
        <v>23826</v>
      </c>
      <c r="BA17" s="49">
        <f t="shared" si="31"/>
        <v>25080</v>
      </c>
      <c r="BB17" s="49">
        <f t="shared" si="31"/>
        <v>26334</v>
      </c>
      <c r="BC17" s="49">
        <f t="shared" si="31"/>
        <v>27588</v>
      </c>
    </row>
    <row r="18" spans="1:55" ht="14.5">
      <c r="A18" s="65" t="s">
        <v>82</v>
      </c>
      <c r="B18" s="31">
        <v>66</v>
      </c>
      <c r="C18" s="31">
        <v>97</v>
      </c>
      <c r="D18" s="32">
        <v>0</v>
      </c>
      <c r="E18" s="29">
        <f>B18+D18+TF!$I$2</f>
        <v>487</v>
      </c>
      <c r="F18" s="29">
        <f>C18+D18+TF!$I$4</f>
        <v>1289</v>
      </c>
      <c r="G18" s="28" t="s">
        <v>43</v>
      </c>
      <c r="H18" s="28" t="s">
        <v>43</v>
      </c>
      <c r="I18" s="28" t="s">
        <v>8</v>
      </c>
      <c r="J18" s="44" t="s">
        <v>38</v>
      </c>
      <c r="K18" s="42">
        <f>$E$18*K1</f>
        <v>487</v>
      </c>
      <c r="L18" s="42">
        <f t="shared" ref="L18:AF18" si="32">$E$18*L1</f>
        <v>974</v>
      </c>
      <c r="M18" s="42">
        <f t="shared" si="32"/>
        <v>1461</v>
      </c>
      <c r="N18" s="42">
        <f t="shared" si="32"/>
        <v>1948</v>
      </c>
      <c r="O18" s="42">
        <f t="shared" si="32"/>
        <v>2435</v>
      </c>
      <c r="P18" s="42">
        <f t="shared" si="32"/>
        <v>2922</v>
      </c>
      <c r="Q18" s="42">
        <f t="shared" si="32"/>
        <v>3409</v>
      </c>
      <c r="R18" s="42">
        <f t="shared" si="32"/>
        <v>3896</v>
      </c>
      <c r="S18" s="42">
        <f t="shared" si="32"/>
        <v>4383</v>
      </c>
      <c r="T18" s="42">
        <f t="shared" si="32"/>
        <v>4870</v>
      </c>
      <c r="U18" s="42">
        <f t="shared" si="32"/>
        <v>5357</v>
      </c>
      <c r="V18" s="42">
        <f t="shared" si="32"/>
        <v>5844</v>
      </c>
      <c r="W18" s="49">
        <f t="shared" si="32"/>
        <v>6331</v>
      </c>
      <c r="X18" s="49">
        <f t="shared" si="32"/>
        <v>6818</v>
      </c>
      <c r="Y18" s="49">
        <f t="shared" si="32"/>
        <v>7305</v>
      </c>
      <c r="Z18" s="49">
        <f t="shared" si="32"/>
        <v>7792</v>
      </c>
      <c r="AA18" s="49">
        <f t="shared" si="32"/>
        <v>8279</v>
      </c>
      <c r="AB18" s="49">
        <f t="shared" si="32"/>
        <v>8766</v>
      </c>
      <c r="AC18" s="49">
        <f t="shared" si="32"/>
        <v>9253</v>
      </c>
      <c r="AD18" s="49">
        <f t="shared" si="32"/>
        <v>9740</v>
      </c>
      <c r="AE18" s="49">
        <f t="shared" si="32"/>
        <v>10227</v>
      </c>
      <c r="AF18" s="49">
        <f t="shared" si="32"/>
        <v>10714</v>
      </c>
      <c r="AG18" s="47" t="s">
        <v>38</v>
      </c>
      <c r="AH18" s="42">
        <f>$F$18*AH1</f>
        <v>1289</v>
      </c>
      <c r="AI18" s="42">
        <f t="shared" ref="AI18:BC18" si="33">$F$18*AI1</f>
        <v>2578</v>
      </c>
      <c r="AJ18" s="42">
        <f t="shared" si="33"/>
        <v>3867</v>
      </c>
      <c r="AK18" s="42">
        <f t="shared" si="33"/>
        <v>5156</v>
      </c>
      <c r="AL18" s="42">
        <f t="shared" si="33"/>
        <v>6445</v>
      </c>
      <c r="AM18" s="42">
        <f t="shared" si="33"/>
        <v>7734</v>
      </c>
      <c r="AN18" s="42">
        <f t="shared" si="33"/>
        <v>9023</v>
      </c>
      <c r="AO18" s="42">
        <f t="shared" si="33"/>
        <v>10312</v>
      </c>
      <c r="AP18" s="42">
        <f t="shared" si="33"/>
        <v>11601</v>
      </c>
      <c r="AQ18" s="42">
        <f t="shared" si="33"/>
        <v>12890</v>
      </c>
      <c r="AR18" s="42">
        <f t="shared" si="33"/>
        <v>14179</v>
      </c>
      <c r="AS18" s="42">
        <f t="shared" si="33"/>
        <v>15468</v>
      </c>
      <c r="AT18" s="49">
        <f t="shared" si="33"/>
        <v>16757</v>
      </c>
      <c r="AU18" s="49">
        <f t="shared" si="33"/>
        <v>18046</v>
      </c>
      <c r="AV18" s="49">
        <f t="shared" si="33"/>
        <v>19335</v>
      </c>
      <c r="AW18" s="49">
        <f t="shared" si="33"/>
        <v>20624</v>
      </c>
      <c r="AX18" s="49">
        <f t="shared" si="33"/>
        <v>21913</v>
      </c>
      <c r="AY18" s="49">
        <f t="shared" si="33"/>
        <v>23202</v>
      </c>
      <c r="AZ18" s="49">
        <f t="shared" si="33"/>
        <v>24491</v>
      </c>
      <c r="BA18" s="49">
        <f t="shared" si="33"/>
        <v>25780</v>
      </c>
      <c r="BB18" s="49">
        <f t="shared" si="33"/>
        <v>27069</v>
      </c>
      <c r="BC18" s="49">
        <f t="shared" si="33"/>
        <v>28358</v>
      </c>
    </row>
  </sheetData>
  <autoFilter ref="A1:L18" xr:uid="{24B825FC-658A-4D0F-9098-F3EFEBDD9DED}"/>
  <sortState xmlns:xlrd2="http://schemas.microsoft.com/office/spreadsheetml/2017/richdata2" ref="A2:BC18">
    <sortCondition ref="A2:A18"/>
  </sortState>
  <phoneticPr fontId="2" type="noConversion"/>
  <printOptions gridLines="1"/>
  <pageMargins left="0.5" right="0.5" top="1" bottom="0.75" header="0.5" footer="0.5"/>
  <pageSetup orientation="landscape" r:id="rId1"/>
  <headerFooter alignWithMargins="0">
    <oddHeader>&amp;C&amp;"Arial,Bold"&amp;14&amp;U&amp;A</oddHeader>
    <oddFooter>&amp;L&amp;F&amp;C&amp;P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A2A82-6B3B-48A7-A5C4-31DD3BAB6FE0}">
  <sheetPr>
    <tabColor rgb="FF00B050"/>
  </sheetPr>
  <dimension ref="A1:I14"/>
  <sheetViews>
    <sheetView workbookViewId="0">
      <selection activeCell="D24" sqref="D24"/>
    </sheetView>
  </sheetViews>
  <sheetFormatPr defaultColWidth="9.1796875" defaultRowHeight="14"/>
  <cols>
    <col min="1" max="1" width="14.81640625" style="11" bestFit="1" customWidth="1"/>
    <col min="2" max="2" width="14.81640625" style="11" customWidth="1"/>
    <col min="3" max="3" width="16.81640625" style="11" bestFit="1" customWidth="1"/>
    <col min="4" max="4" width="16.1796875" style="11" bestFit="1" customWidth="1"/>
    <col min="5" max="5" width="19.1796875" style="11" bestFit="1" customWidth="1"/>
    <col min="6" max="6" width="17.26953125" style="11" bestFit="1" customWidth="1"/>
    <col min="7" max="9" width="17.453125" style="11" customWidth="1"/>
    <col min="10" max="16384" width="9.1796875" style="11"/>
  </cols>
  <sheetData>
    <row r="1" spans="1:9" s="13" customFormat="1" ht="42">
      <c r="A1" s="13" t="s">
        <v>22</v>
      </c>
      <c r="B1" s="13" t="s">
        <v>30</v>
      </c>
      <c r="C1" s="13" t="s">
        <v>23</v>
      </c>
      <c r="D1" s="13" t="s">
        <v>27</v>
      </c>
      <c r="E1" s="13" t="s">
        <v>28</v>
      </c>
      <c r="F1" s="13" t="s">
        <v>29</v>
      </c>
      <c r="G1" s="14" t="s">
        <v>31</v>
      </c>
      <c r="H1" s="14" t="s">
        <v>32</v>
      </c>
      <c r="I1" s="14" t="s">
        <v>33</v>
      </c>
    </row>
    <row r="2" spans="1:9">
      <c r="A2" s="64" t="s">
        <v>25</v>
      </c>
      <c r="B2" s="64" t="s">
        <v>1</v>
      </c>
      <c r="C2" s="64" t="s">
        <v>24</v>
      </c>
      <c r="D2" s="24">
        <v>8688</v>
      </c>
      <c r="E2" s="25">
        <f t="shared" ref="E2:E5" si="0">ROUND(D2/2,0)</f>
        <v>4344</v>
      </c>
      <c r="F2" s="25">
        <f>ROUND(E2/12,0)</f>
        <v>362</v>
      </c>
      <c r="G2" s="25">
        <f>D2+D3</f>
        <v>10104</v>
      </c>
      <c r="H2" s="25">
        <f>G2/2</f>
        <v>5052</v>
      </c>
      <c r="I2" s="25">
        <f>ROUND(H2/12,0)</f>
        <v>421</v>
      </c>
    </row>
    <row r="3" spans="1:9">
      <c r="A3" s="64" t="s">
        <v>25</v>
      </c>
      <c r="B3" s="64" t="s">
        <v>1</v>
      </c>
      <c r="C3" s="64" t="s">
        <v>26</v>
      </c>
      <c r="D3" s="24">
        <v>1416</v>
      </c>
      <c r="E3" s="25">
        <f t="shared" si="0"/>
        <v>708</v>
      </c>
      <c r="F3" s="25">
        <f>ROUND(E3/12,0)</f>
        <v>59</v>
      </c>
      <c r="G3" s="25">
        <f>G2</f>
        <v>10104</v>
      </c>
      <c r="H3" s="25">
        <f t="shared" ref="H3:H5" si="1">G3/2</f>
        <v>5052</v>
      </c>
      <c r="I3" s="25">
        <f>ROUND(H3/12,0)</f>
        <v>421</v>
      </c>
    </row>
    <row r="4" spans="1:9">
      <c r="A4" s="64" t="s">
        <v>25</v>
      </c>
      <c r="B4" s="64" t="s">
        <v>2</v>
      </c>
      <c r="C4" s="64" t="s">
        <v>24</v>
      </c>
      <c r="D4" s="24">
        <v>27192</v>
      </c>
      <c r="E4" s="25">
        <f t="shared" si="0"/>
        <v>13596</v>
      </c>
      <c r="F4" s="25">
        <f>ROUND(E4/12,0)</f>
        <v>1133</v>
      </c>
      <c r="G4" s="25">
        <f>D4+D5</f>
        <v>28608</v>
      </c>
      <c r="H4" s="25">
        <f t="shared" si="1"/>
        <v>14304</v>
      </c>
      <c r="I4" s="25">
        <f>ROUND(H4/12,0)</f>
        <v>1192</v>
      </c>
    </row>
    <row r="5" spans="1:9">
      <c r="A5" s="64" t="s">
        <v>25</v>
      </c>
      <c r="B5" s="64" t="s">
        <v>2</v>
      </c>
      <c r="C5" s="64" t="s">
        <v>26</v>
      </c>
      <c r="D5" s="24">
        <v>1416</v>
      </c>
      <c r="E5" s="25">
        <f t="shared" si="0"/>
        <v>708</v>
      </c>
      <c r="F5" s="25">
        <f>ROUND(E5/12,0)</f>
        <v>59</v>
      </c>
      <c r="G5" s="25">
        <f>G4</f>
        <v>28608</v>
      </c>
      <c r="H5" s="25">
        <f t="shared" si="1"/>
        <v>14304</v>
      </c>
      <c r="I5" s="25">
        <f>ROUND(H5/12,0)</f>
        <v>1192</v>
      </c>
    </row>
    <row r="11" spans="1:9">
      <c r="B11" s="11">
        <v>13596</v>
      </c>
      <c r="C11" s="11">
        <f>B11*2</f>
        <v>27192</v>
      </c>
    </row>
    <row r="12" spans="1:9">
      <c r="B12" s="11">
        <v>708</v>
      </c>
      <c r="C12" s="11">
        <f>B12*2</f>
        <v>1416</v>
      </c>
    </row>
    <row r="14" spans="1:9">
      <c r="B14" s="11">
        <v>696</v>
      </c>
      <c r="C14" s="11">
        <f>B14*2</f>
        <v>1392</v>
      </c>
    </row>
  </sheetData>
  <sortState xmlns:xlrd2="http://schemas.microsoft.com/office/spreadsheetml/2017/richdata2" ref="A2:F5">
    <sortCondition descending="1" ref="A2:A5"/>
    <sortCondition descending="1" ref="B2:B5"/>
    <sortCondition descending="1" ref="C2:C5"/>
  </sortState>
  <pageMargins left="0.7" right="0.7" top="0.75" bottom="0.75" header="0.3" footer="0.3"/>
  <ignoredErrors>
    <ignoredError sqref="G3 G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5BF9C-CAD4-458F-8AAE-C6F9A895A256}">
  <sheetPr>
    <tabColor rgb="FF00B050"/>
  </sheetPr>
  <dimension ref="A1:H3"/>
  <sheetViews>
    <sheetView workbookViewId="0">
      <selection activeCell="D4" sqref="D4"/>
    </sheetView>
  </sheetViews>
  <sheetFormatPr defaultColWidth="9.1796875" defaultRowHeight="14"/>
  <cols>
    <col min="1" max="1" width="6.7265625" style="11" bestFit="1" customWidth="1"/>
    <col min="2" max="2" width="19.1796875" style="11" bestFit="1" customWidth="1"/>
    <col min="3" max="3" width="16.26953125" style="11" bestFit="1" customWidth="1"/>
    <col min="4" max="4" width="17.453125" style="11" bestFit="1" customWidth="1"/>
    <col min="5" max="6" width="17.453125" style="11" customWidth="1"/>
    <col min="7" max="7" width="11.26953125" style="11" customWidth="1"/>
    <col min="8" max="8" width="13.26953125" style="11" customWidth="1"/>
    <col min="9" max="16384" width="9.1796875" style="11"/>
  </cols>
  <sheetData>
    <row r="1" spans="1:8" s="13" customFormat="1" ht="28">
      <c r="A1" s="13" t="s">
        <v>22</v>
      </c>
      <c r="B1" s="13" t="s">
        <v>23</v>
      </c>
      <c r="C1" s="14" t="s">
        <v>27</v>
      </c>
      <c r="D1" s="14" t="s">
        <v>28</v>
      </c>
      <c r="E1" s="15">
        <v>1</v>
      </c>
      <c r="F1" s="15">
        <v>0.75</v>
      </c>
      <c r="G1" s="15">
        <v>0.5</v>
      </c>
      <c r="H1" s="15">
        <v>0.25</v>
      </c>
    </row>
    <row r="2" spans="1:8" s="13" customFormat="1" ht="14.5">
      <c r="A2" s="64" t="s">
        <v>6</v>
      </c>
      <c r="B2" s="64" t="s">
        <v>37</v>
      </c>
      <c r="C2" s="64" t="s">
        <v>38</v>
      </c>
      <c r="D2" s="39"/>
      <c r="E2" s="40" t="s">
        <v>9</v>
      </c>
      <c r="F2" s="40" t="s">
        <v>10</v>
      </c>
      <c r="G2" s="40" t="s">
        <v>11</v>
      </c>
      <c r="H2" s="40" t="s">
        <v>12</v>
      </c>
    </row>
    <row r="3" spans="1:8">
      <c r="A3" s="64" t="s">
        <v>6</v>
      </c>
      <c r="B3" s="64" t="s">
        <v>37</v>
      </c>
      <c r="C3" s="31">
        <v>950</v>
      </c>
      <c r="D3" s="25">
        <f>C3/2</f>
        <v>475</v>
      </c>
      <c r="E3" s="25">
        <f>ROUND($D$3*E1,0)</f>
        <v>475</v>
      </c>
      <c r="F3" s="25">
        <f t="shared" ref="F3:H3" si="0">ROUND($D$3*F1,0)</f>
        <v>356</v>
      </c>
      <c r="G3" s="25">
        <f t="shared" si="0"/>
        <v>238</v>
      </c>
      <c r="H3" s="25">
        <f t="shared" si="0"/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3A7BF-1C75-421C-8BF7-847B2E350C7C}">
  <sheetPr>
    <tabColor rgb="FF00B050"/>
  </sheetPr>
  <dimension ref="A1:T24"/>
  <sheetViews>
    <sheetView workbookViewId="0">
      <selection activeCell="D6" sqref="D6:D8"/>
    </sheetView>
  </sheetViews>
  <sheetFormatPr defaultColWidth="9.1796875" defaultRowHeight="14"/>
  <cols>
    <col min="1" max="1" width="6.7265625" style="11" bestFit="1" customWidth="1"/>
    <col min="2" max="2" width="14.81640625" style="11" customWidth="1"/>
    <col min="3" max="3" width="26.26953125" style="11" bestFit="1" customWidth="1"/>
    <col min="4" max="4" width="16.1796875" style="11" bestFit="1" customWidth="1"/>
    <col min="5" max="5" width="17.26953125" style="11" bestFit="1" customWidth="1"/>
    <col min="6" max="7" width="17.453125" style="11" customWidth="1"/>
    <col min="8" max="8" width="12.81640625" style="11" customWidth="1"/>
    <col min="9" max="10" width="9.81640625" style="11" bestFit="1" customWidth="1"/>
    <col min="11" max="11" width="11" style="11" bestFit="1" customWidth="1"/>
    <col min="12" max="20" width="11.54296875" style="11" bestFit="1" customWidth="1"/>
    <col min="21" max="16384" width="9.1796875" style="11"/>
  </cols>
  <sheetData>
    <row r="1" spans="1:20" s="13" customFormat="1" ht="43.5">
      <c r="A1" s="13" t="s">
        <v>22</v>
      </c>
      <c r="B1" s="13" t="s">
        <v>30</v>
      </c>
      <c r="C1" s="13" t="s">
        <v>23</v>
      </c>
      <c r="D1" s="14" t="s">
        <v>34</v>
      </c>
      <c r="E1" s="13" t="s">
        <v>35</v>
      </c>
      <c r="F1" s="14" t="s">
        <v>103</v>
      </c>
      <c r="G1" s="14" t="s">
        <v>103</v>
      </c>
      <c r="H1" s="43" t="s">
        <v>68</v>
      </c>
      <c r="I1" s="13">
        <v>1</v>
      </c>
      <c r="J1" s="13">
        <v>2</v>
      </c>
      <c r="K1" s="13">
        <v>3</v>
      </c>
      <c r="L1" s="13">
        <v>4</v>
      </c>
      <c r="M1" s="13">
        <v>5</v>
      </c>
      <c r="N1" s="13">
        <v>6</v>
      </c>
      <c r="O1" s="13">
        <v>7</v>
      </c>
      <c r="P1" s="13">
        <v>8</v>
      </c>
      <c r="Q1" s="13">
        <v>9</v>
      </c>
      <c r="R1" s="13">
        <v>10</v>
      </c>
      <c r="S1" s="13">
        <v>11</v>
      </c>
      <c r="T1" s="13">
        <v>12</v>
      </c>
    </row>
    <row r="2" spans="1:20">
      <c r="A2" s="64" t="s">
        <v>6</v>
      </c>
      <c r="B2" s="64" t="s">
        <v>1</v>
      </c>
      <c r="C2" s="64" t="s">
        <v>101</v>
      </c>
      <c r="D2" s="24">
        <v>6920</v>
      </c>
      <c r="E2" s="25">
        <f t="shared" ref="E2:E8" si="0">ROUND(D2/32,0)</f>
        <v>216</v>
      </c>
      <c r="F2" s="25">
        <f>D2+D3</f>
        <v>13012</v>
      </c>
      <c r="G2" s="25">
        <f t="shared" ref="G2:G5" si="1">ROUND(F2/32,0)</f>
        <v>407</v>
      </c>
      <c r="H2" s="44" t="s">
        <v>38</v>
      </c>
      <c r="I2" s="51">
        <f>$G$2*I1</f>
        <v>407</v>
      </c>
      <c r="J2" s="51">
        <f t="shared" ref="J2:T2" si="2">$G$2*J1</f>
        <v>814</v>
      </c>
      <c r="K2" s="51">
        <f t="shared" si="2"/>
        <v>1221</v>
      </c>
      <c r="L2" s="51">
        <f t="shared" si="2"/>
        <v>1628</v>
      </c>
      <c r="M2" s="51">
        <f t="shared" si="2"/>
        <v>2035</v>
      </c>
      <c r="N2" s="51">
        <f t="shared" si="2"/>
        <v>2442</v>
      </c>
      <c r="O2" s="51">
        <f t="shared" si="2"/>
        <v>2849</v>
      </c>
      <c r="P2" s="51">
        <f t="shared" si="2"/>
        <v>3256</v>
      </c>
      <c r="Q2" s="51">
        <f t="shared" si="2"/>
        <v>3663</v>
      </c>
      <c r="R2" s="51">
        <f t="shared" si="2"/>
        <v>4070</v>
      </c>
      <c r="S2" s="51">
        <f t="shared" si="2"/>
        <v>4477</v>
      </c>
      <c r="T2" s="51">
        <f t="shared" si="2"/>
        <v>4884</v>
      </c>
    </row>
    <row r="3" spans="1:20">
      <c r="A3" s="64" t="s">
        <v>6</v>
      </c>
      <c r="B3" s="64" t="s">
        <v>1</v>
      </c>
      <c r="C3" s="64" t="s">
        <v>102</v>
      </c>
      <c r="D3" s="24">
        <v>6092</v>
      </c>
      <c r="E3" s="25">
        <f t="shared" si="0"/>
        <v>190</v>
      </c>
      <c r="F3" s="25">
        <f>F2</f>
        <v>13012</v>
      </c>
      <c r="G3" s="25">
        <f t="shared" si="1"/>
        <v>407</v>
      </c>
      <c r="H3" s="44" t="s">
        <v>38</v>
      </c>
      <c r="I3" s="44" t="s">
        <v>38</v>
      </c>
      <c r="J3" s="44" t="s">
        <v>38</v>
      </c>
      <c r="K3" s="44" t="s">
        <v>38</v>
      </c>
      <c r="L3" s="44" t="s">
        <v>38</v>
      </c>
      <c r="M3" s="44" t="s">
        <v>38</v>
      </c>
      <c r="N3" s="44" t="s">
        <v>38</v>
      </c>
      <c r="O3" s="44" t="s">
        <v>38</v>
      </c>
      <c r="P3" s="44" t="s">
        <v>38</v>
      </c>
      <c r="Q3" s="44" t="s">
        <v>38</v>
      </c>
      <c r="R3" s="44" t="s">
        <v>38</v>
      </c>
      <c r="S3" s="44" t="s">
        <v>38</v>
      </c>
      <c r="T3" s="44" t="s">
        <v>38</v>
      </c>
    </row>
    <row r="4" spans="1:20">
      <c r="A4" s="64" t="s">
        <v>6</v>
      </c>
      <c r="B4" s="64" t="s">
        <v>2</v>
      </c>
      <c r="C4" s="64" t="s">
        <v>101</v>
      </c>
      <c r="D4" s="26">
        <f>D2</f>
        <v>6920</v>
      </c>
      <c r="E4" s="25">
        <f t="shared" si="0"/>
        <v>216</v>
      </c>
      <c r="F4" s="25">
        <f>D4+D5</f>
        <v>13012</v>
      </c>
      <c r="G4" s="25">
        <f t="shared" si="1"/>
        <v>407</v>
      </c>
      <c r="H4" s="44" t="s">
        <v>38</v>
      </c>
      <c r="I4" s="44" t="s">
        <v>38</v>
      </c>
      <c r="J4" s="44" t="s">
        <v>38</v>
      </c>
      <c r="K4" s="44" t="s">
        <v>38</v>
      </c>
      <c r="L4" s="44" t="s">
        <v>38</v>
      </c>
      <c r="M4" s="44" t="s">
        <v>38</v>
      </c>
      <c r="N4" s="44" t="s">
        <v>38</v>
      </c>
      <c r="O4" s="44" t="s">
        <v>38</v>
      </c>
      <c r="P4" s="44" t="s">
        <v>38</v>
      </c>
      <c r="Q4" s="44" t="s">
        <v>38</v>
      </c>
      <c r="R4" s="44" t="s">
        <v>38</v>
      </c>
      <c r="S4" s="44" t="s">
        <v>38</v>
      </c>
      <c r="T4" s="44" t="s">
        <v>38</v>
      </c>
    </row>
    <row r="5" spans="1:20">
      <c r="A5" s="64" t="s">
        <v>6</v>
      </c>
      <c r="B5" s="64" t="s">
        <v>2</v>
      </c>
      <c r="C5" s="64" t="s">
        <v>102</v>
      </c>
      <c r="D5" s="26">
        <f>D3</f>
        <v>6092</v>
      </c>
      <c r="E5" s="25">
        <f t="shared" si="0"/>
        <v>190</v>
      </c>
      <c r="F5" s="25">
        <f>F4</f>
        <v>13012</v>
      </c>
      <c r="G5" s="25">
        <f t="shared" si="1"/>
        <v>407</v>
      </c>
      <c r="H5" s="44" t="s">
        <v>38</v>
      </c>
      <c r="I5" s="44" t="s">
        <v>38</v>
      </c>
      <c r="J5" s="44" t="s">
        <v>38</v>
      </c>
      <c r="K5" s="44" t="s">
        <v>38</v>
      </c>
      <c r="L5" s="44" t="s">
        <v>38</v>
      </c>
      <c r="M5" s="44" t="s">
        <v>38</v>
      </c>
      <c r="N5" s="44" t="s">
        <v>38</v>
      </c>
      <c r="O5" s="44" t="s">
        <v>38</v>
      </c>
      <c r="P5" s="44" t="s">
        <v>38</v>
      </c>
      <c r="Q5" s="44" t="s">
        <v>38</v>
      </c>
      <c r="R5" s="44" t="s">
        <v>38</v>
      </c>
      <c r="S5" s="44" t="s">
        <v>38</v>
      </c>
      <c r="T5" s="44" t="s">
        <v>38</v>
      </c>
    </row>
    <row r="6" spans="1:20" ht="14.5">
      <c r="A6" s="64" t="s">
        <v>36</v>
      </c>
      <c r="B6" s="64" t="s">
        <v>1</v>
      </c>
      <c r="C6" s="64" t="s">
        <v>0</v>
      </c>
      <c r="D6" s="24">
        <v>1290</v>
      </c>
      <c r="E6" s="25">
        <f t="shared" si="0"/>
        <v>40</v>
      </c>
      <c r="F6" s="27" t="s">
        <v>38</v>
      </c>
      <c r="G6" s="27" t="s">
        <v>38</v>
      </c>
      <c r="H6" s="44" t="s">
        <v>38</v>
      </c>
      <c r="I6" s="51">
        <f>$E$6*I1</f>
        <v>40</v>
      </c>
      <c r="J6" s="51">
        <f t="shared" ref="J6:T6" si="3">$E$6*J1</f>
        <v>80</v>
      </c>
      <c r="K6" s="51">
        <f t="shared" si="3"/>
        <v>120</v>
      </c>
      <c r="L6" s="51">
        <f t="shared" si="3"/>
        <v>160</v>
      </c>
      <c r="M6" s="51">
        <f t="shared" si="3"/>
        <v>200</v>
      </c>
      <c r="N6" s="51">
        <f t="shared" si="3"/>
        <v>240</v>
      </c>
      <c r="O6" s="51">
        <f t="shared" si="3"/>
        <v>280</v>
      </c>
      <c r="P6" s="51">
        <f t="shared" si="3"/>
        <v>320</v>
      </c>
      <c r="Q6" s="51">
        <f t="shared" si="3"/>
        <v>360</v>
      </c>
      <c r="R6" s="51">
        <f t="shared" si="3"/>
        <v>400</v>
      </c>
      <c r="S6" s="51">
        <f t="shared" si="3"/>
        <v>440</v>
      </c>
      <c r="T6" s="51">
        <f t="shared" si="3"/>
        <v>480</v>
      </c>
    </row>
    <row r="7" spans="1:20" ht="14.5">
      <c r="A7" s="64" t="s">
        <v>36</v>
      </c>
      <c r="B7" s="64" t="s">
        <v>2</v>
      </c>
      <c r="C7" s="64" t="s">
        <v>0</v>
      </c>
      <c r="D7" s="24">
        <v>1890</v>
      </c>
      <c r="E7" s="25">
        <f t="shared" si="0"/>
        <v>59</v>
      </c>
      <c r="F7" s="27" t="s">
        <v>38</v>
      </c>
      <c r="G7" s="27" t="s">
        <v>38</v>
      </c>
      <c r="H7" s="44" t="s">
        <v>38</v>
      </c>
      <c r="I7" s="51">
        <f>$E$7*I1</f>
        <v>59</v>
      </c>
      <c r="J7" s="51">
        <f t="shared" ref="J7:T7" si="4">$E$7*J1</f>
        <v>118</v>
      </c>
      <c r="K7" s="51">
        <f t="shared" si="4"/>
        <v>177</v>
      </c>
      <c r="L7" s="51">
        <f t="shared" si="4"/>
        <v>236</v>
      </c>
      <c r="M7" s="51">
        <f t="shared" si="4"/>
        <v>295</v>
      </c>
      <c r="N7" s="51">
        <f t="shared" si="4"/>
        <v>354</v>
      </c>
      <c r="O7" s="51">
        <f t="shared" si="4"/>
        <v>413</v>
      </c>
      <c r="P7" s="51">
        <f t="shared" si="4"/>
        <v>472</v>
      </c>
      <c r="Q7" s="51">
        <f t="shared" si="4"/>
        <v>531</v>
      </c>
      <c r="R7" s="51">
        <f t="shared" si="4"/>
        <v>590</v>
      </c>
      <c r="S7" s="51">
        <f t="shared" si="4"/>
        <v>649</v>
      </c>
      <c r="T7" s="51">
        <f t="shared" si="4"/>
        <v>708</v>
      </c>
    </row>
    <row r="8" spans="1:20" ht="14.5">
      <c r="A8" s="64" t="s">
        <v>36</v>
      </c>
      <c r="B8" s="64" t="s">
        <v>36</v>
      </c>
      <c r="C8" s="64" t="s">
        <v>3</v>
      </c>
      <c r="D8" s="24">
        <v>2050</v>
      </c>
      <c r="E8" s="25">
        <f t="shared" si="0"/>
        <v>64</v>
      </c>
      <c r="F8" s="27" t="s">
        <v>38</v>
      </c>
      <c r="G8" s="27" t="s">
        <v>38</v>
      </c>
      <c r="H8" s="44" t="s">
        <v>38</v>
      </c>
      <c r="I8" s="51">
        <f>$E$8*I1</f>
        <v>64</v>
      </c>
      <c r="J8" s="51">
        <f t="shared" ref="J8:T8" si="5">$E$8*J1</f>
        <v>128</v>
      </c>
      <c r="K8" s="51">
        <f t="shared" si="5"/>
        <v>192</v>
      </c>
      <c r="L8" s="51">
        <f t="shared" si="5"/>
        <v>256</v>
      </c>
      <c r="M8" s="51">
        <f t="shared" si="5"/>
        <v>320</v>
      </c>
      <c r="N8" s="51">
        <f t="shared" si="5"/>
        <v>384</v>
      </c>
      <c r="O8" s="51">
        <f t="shared" si="5"/>
        <v>448</v>
      </c>
      <c r="P8" s="51">
        <f t="shared" si="5"/>
        <v>512</v>
      </c>
      <c r="Q8" s="51">
        <f t="shared" si="5"/>
        <v>576</v>
      </c>
      <c r="R8" s="51">
        <f t="shared" si="5"/>
        <v>640</v>
      </c>
      <c r="S8" s="51">
        <f t="shared" si="5"/>
        <v>704</v>
      </c>
      <c r="T8" s="51">
        <f t="shared" si="5"/>
        <v>768</v>
      </c>
    </row>
    <row r="19" spans="3:7">
      <c r="D19" s="12" t="s">
        <v>99</v>
      </c>
      <c r="F19" s="12" t="s">
        <v>100</v>
      </c>
    </row>
    <row r="20" spans="3:7">
      <c r="D20" s="12" t="s">
        <v>97</v>
      </c>
      <c r="E20" s="12" t="s">
        <v>98</v>
      </c>
      <c r="F20" s="12" t="s">
        <v>97</v>
      </c>
      <c r="G20" s="12" t="s">
        <v>98</v>
      </c>
    </row>
    <row r="21" spans="3:7" ht="14.5">
      <c r="C21" s="63" t="s">
        <v>93</v>
      </c>
      <c r="D21" s="55">
        <v>3460</v>
      </c>
      <c r="E21" s="57">
        <f>D21*2</f>
        <v>6920</v>
      </c>
      <c r="F21" s="55">
        <v>3460</v>
      </c>
      <c r="G21" s="57">
        <f t="shared" ref="G21:G24" si="6">F21*2</f>
        <v>6920</v>
      </c>
    </row>
    <row r="22" spans="3:7" ht="14.5">
      <c r="C22" s="63" t="s">
        <v>94</v>
      </c>
      <c r="D22" s="55">
        <v>3046</v>
      </c>
      <c r="E22" s="57">
        <f>D22*2</f>
        <v>6092</v>
      </c>
      <c r="F22" s="56">
        <v>3046</v>
      </c>
      <c r="G22" s="57">
        <f t="shared" si="6"/>
        <v>6092</v>
      </c>
    </row>
    <row r="23" spans="3:7" ht="14.5">
      <c r="C23" s="63" t="s">
        <v>95</v>
      </c>
      <c r="D23" s="55">
        <v>1025</v>
      </c>
      <c r="E23" s="57">
        <f>D23*2</f>
        <v>2050</v>
      </c>
      <c r="F23" s="56">
        <v>1025</v>
      </c>
      <c r="G23" s="57">
        <f t="shared" si="6"/>
        <v>2050</v>
      </c>
    </row>
    <row r="24" spans="3:7" ht="14.5">
      <c r="C24" s="63" t="s">
        <v>96</v>
      </c>
      <c r="D24" s="55">
        <v>645</v>
      </c>
      <c r="E24" s="57">
        <f>D24*2</f>
        <v>1290</v>
      </c>
      <c r="F24" s="56">
        <v>945</v>
      </c>
      <c r="G24" s="57">
        <f t="shared" si="6"/>
        <v>1890</v>
      </c>
    </row>
  </sheetData>
  <pageMargins left="0.7" right="0.7" top="0.75" bottom="0.75" header="0.3" footer="0.3"/>
  <ignoredErrors>
    <ignoredError sqref="F2:F5 F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F30D0-949F-4E0C-A15C-9C8743FB7CE7}">
  <sheetPr>
    <tabColor theme="1"/>
  </sheetPr>
  <dimension ref="A1:N14"/>
  <sheetViews>
    <sheetView workbookViewId="0">
      <selection activeCell="F8" sqref="A8:F9"/>
    </sheetView>
  </sheetViews>
  <sheetFormatPr defaultColWidth="9.1796875" defaultRowHeight="14"/>
  <cols>
    <col min="1" max="1" width="21.54296875" style="11" customWidth="1"/>
    <col min="2" max="2" width="36.26953125" style="11" bestFit="1" customWidth="1"/>
    <col min="3" max="3" width="11.81640625" style="11" bestFit="1" customWidth="1"/>
    <col min="4" max="4" width="28" style="11" customWidth="1"/>
    <col min="5" max="5" width="20.26953125" style="11" customWidth="1"/>
    <col min="6" max="6" width="14" style="11" customWidth="1"/>
    <col min="7" max="7" width="47.26953125" style="11" customWidth="1"/>
    <col min="8" max="8" width="9.81640625" style="11" bestFit="1" customWidth="1"/>
    <col min="9" max="9" width="9.1796875" style="11"/>
    <col min="10" max="10" width="30.1796875" style="11" customWidth="1"/>
    <col min="11" max="11" width="9.81640625" style="11" bestFit="1" customWidth="1"/>
    <col min="12" max="12" width="9.1796875" style="11"/>
    <col min="13" max="13" width="35.453125" style="11" customWidth="1"/>
    <col min="14" max="16384" width="9.1796875" style="11"/>
  </cols>
  <sheetData>
    <row r="1" spans="1:14" ht="56">
      <c r="A1" s="12" t="s">
        <v>54</v>
      </c>
      <c r="B1" s="12" t="s">
        <v>55</v>
      </c>
      <c r="C1" s="12" t="s">
        <v>56</v>
      </c>
      <c r="D1" s="14" t="s">
        <v>44</v>
      </c>
      <c r="E1" s="14" t="s">
        <v>45</v>
      </c>
      <c r="F1" s="14" t="s">
        <v>42</v>
      </c>
    </row>
    <row r="2" spans="1:14">
      <c r="A2" s="11" t="s">
        <v>30</v>
      </c>
      <c r="B2" s="11" t="str">
        <f>'Summer Calculator'!B3</f>
        <v>Choose Residency</v>
      </c>
      <c r="C2" s="35">
        <f>IF(B2="Resident","R",IF(B2="Non-Resident","NR",0))</f>
        <v>0</v>
      </c>
    </row>
    <row r="3" spans="1:14">
      <c r="A3" s="11" t="s">
        <v>22</v>
      </c>
      <c r="B3" s="11" t="str">
        <f>'Summer Calculator'!B5</f>
        <v>Choose Level</v>
      </c>
      <c r="C3" s="35">
        <f>IF(B3="Undergraduate","UG",IF(B3="Graduate/Professional","GR",0))</f>
        <v>0</v>
      </c>
    </row>
    <row r="4" spans="1:14">
      <c r="A4" s="11" t="s">
        <v>39</v>
      </c>
      <c r="B4" s="11" t="str">
        <f>'Summer Calculator'!B7</f>
        <v>Choose Level and College (Program)</v>
      </c>
      <c r="C4" s="35" t="s">
        <v>38</v>
      </c>
      <c r="D4" s="11" t="str">
        <f>VLOOKUP(B4,Tuition!A1:I292,5,FALSE)</f>
        <v>Resident Tuition, Fees, and College Tuition Per Credit Hour</v>
      </c>
      <c r="E4" s="11" t="str">
        <f>VLOOKUP(B4,Tuition!A1:J292,6,FALSE)</f>
        <v>Non-Resident Tuition, Fees, and College Tuition Per Credit Hour</v>
      </c>
      <c r="F4" s="11" t="str">
        <f>VLOOKUP(B4,Tuition!A1:K292,7,FALSE)</f>
        <v>Uncapped?</v>
      </c>
    </row>
    <row r="5" spans="1:14">
      <c r="A5" s="11" t="s">
        <v>60</v>
      </c>
      <c r="B5" s="11">
        <f>'Summer Calculator'!B9</f>
        <v>1</v>
      </c>
    </row>
    <row r="6" spans="1:14">
      <c r="A6" s="11" t="s">
        <v>61</v>
      </c>
      <c r="B6" s="11">
        <f>'Summer Calculator'!B11</f>
        <v>1</v>
      </c>
    </row>
    <row r="7" spans="1:14" ht="28">
      <c r="A7" s="36" t="s">
        <v>62</v>
      </c>
      <c r="B7" s="11" t="str">
        <f>IF(C3="UG",12,IF(C3="GR",9,"#VALUE"))</f>
        <v>#VALUE</v>
      </c>
    </row>
    <row r="9" spans="1:14">
      <c r="K9" s="52" t="s">
        <v>77</v>
      </c>
    </row>
    <row r="10" spans="1:14" ht="28">
      <c r="A10" s="37" t="s">
        <v>57</v>
      </c>
      <c r="B10" s="53" t="str">
        <f>IF(C2="R",D4,IF(C2="NR",E4,"#VALUE"))</f>
        <v>#VALUE</v>
      </c>
      <c r="C10" s="50"/>
      <c r="D10" s="37" t="s">
        <v>4</v>
      </c>
      <c r="E10" s="50">
        <f>IF(AND(C3="UG",B5&gt;=12),475,(IF(AND(C3="UG",B5&gt;=9),356,(IF(AND(C3="UG",B5&gt;=6),238,(IF(AND(C3="UG",B5&lt;=5),119,0)))))))</f>
        <v>0</v>
      </c>
      <c r="F10" s="50"/>
      <c r="G10" s="50" t="s">
        <v>67</v>
      </c>
      <c r="H10" s="50" t="str">
        <f>IF(C3="UG",Other!G2,IF(C3="GR",Other!#REF!,"#VALUE"))</f>
        <v>#VALUE</v>
      </c>
      <c r="I10" s="50"/>
      <c r="J10" s="37" t="s">
        <v>70</v>
      </c>
      <c r="K10" s="53">
        <f>IF(B5&lt;6,0,IF(AND(B5&gt;=6,B6&lt;12),Other!E8*B6,IF(AND(B5&gt;=6,B6&gt;=12),Other!E8*12)))</f>
        <v>0</v>
      </c>
      <c r="L10" s="50"/>
      <c r="M10" s="37" t="s">
        <v>74</v>
      </c>
      <c r="N10" s="50">
        <f>IF(B6=0,"#VALUE",IF(B6&lt;12,Other!E6*B6,IF(B6&gt;=12,Other!E6*12,"#VALUE")))</f>
        <v>40</v>
      </c>
    </row>
    <row r="11" spans="1:14">
      <c r="A11" s="37" t="s">
        <v>58</v>
      </c>
      <c r="B11" s="53">
        <f>IF(B5&lt;B7,B5,IF(B5&gt;=B7,B7,"#VALUE"))</f>
        <v>1</v>
      </c>
      <c r="C11" s="50"/>
      <c r="D11" s="37" t="s">
        <v>5</v>
      </c>
      <c r="E11" s="50">
        <f>IF(AND(C3="GR",B5&gt;=6),475,(IF(AND(C3="GR",B5&gt;=4),356,(IF(AND(C3="GR",B5=3),238,(IF(AND(C3="GR",B5&lt;=2),119,0)))))))</f>
        <v>0</v>
      </c>
      <c r="F11" s="50"/>
      <c r="G11" s="52" t="s">
        <v>69</v>
      </c>
      <c r="H11" s="50" t="e">
        <f>IF(B6=0,"#VALUE",IF(B6&lt;12,B6*H10,IF(B6&gt;=12,12*H10,"#VALUE")))</f>
        <v>#VALUE!</v>
      </c>
      <c r="I11" s="50"/>
      <c r="J11" s="37" t="s">
        <v>71</v>
      </c>
      <c r="K11" s="53">
        <f>IF(B5&lt;3,0,IF(AND(B5&gt;=3,B6&lt;12),Other!E8*B6,IF(AND(B5&gt;=3,B6&gt;=12),Other!E8*12)))</f>
        <v>0</v>
      </c>
      <c r="L11" s="50"/>
      <c r="M11" s="37" t="s">
        <v>75</v>
      </c>
      <c r="N11" s="50">
        <f>IF(B6=0,"#VALUE",IF(B6&lt;12,Other!E7*B6,IF(B6&gt;=12,Other!E7*12,"#VALUE")))</f>
        <v>59</v>
      </c>
    </row>
    <row r="12" spans="1:14">
      <c r="A12" s="37" t="s">
        <v>59</v>
      </c>
      <c r="B12" s="53">
        <f>B5</f>
        <v>1</v>
      </c>
      <c r="C12" s="50"/>
      <c r="D12" s="38" t="s">
        <v>73</v>
      </c>
      <c r="E12" s="50" t="str">
        <f>IF(C3="UG",E10,IF(C3="GR",E11,"#VALUE"))</f>
        <v>#VALUE</v>
      </c>
      <c r="F12" s="50"/>
      <c r="G12" s="50"/>
      <c r="H12" s="50"/>
      <c r="I12" s="50"/>
      <c r="J12" s="38" t="s">
        <v>72</v>
      </c>
      <c r="K12" s="50" t="str">
        <f>IF(C3="UG",K10,IF(C3="GR",K11,"#VALUE"))</f>
        <v>#VALUE</v>
      </c>
      <c r="L12" s="50"/>
      <c r="M12" s="38" t="s">
        <v>76</v>
      </c>
      <c r="N12" s="50" t="str">
        <f>IF(C2="R",N10,IF(C2="NR",N11,"#VALUE"))</f>
        <v>#VALUE</v>
      </c>
    </row>
    <row r="13" spans="1:14">
      <c r="A13" s="37" t="s">
        <v>63</v>
      </c>
      <c r="B13" s="53" t="str">
        <f>IF(F4="Y",B12,IF(F4="N",B11,"#VALUE"))</f>
        <v>#VALUE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</row>
    <row r="14" spans="1:14">
      <c r="A14" s="38" t="s">
        <v>64</v>
      </c>
      <c r="B14" s="53" t="e">
        <f>B13*B10</f>
        <v>#VALUE!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E797B-E89E-468B-9AE2-DA6AF1349DF7}">
  <sheetPr>
    <tabColor theme="1"/>
  </sheetPr>
  <dimension ref="A1:B3"/>
  <sheetViews>
    <sheetView workbookViewId="0">
      <selection activeCell="B3" sqref="B3"/>
    </sheetView>
  </sheetViews>
  <sheetFormatPr defaultColWidth="9.1796875" defaultRowHeight="12.5"/>
  <cols>
    <col min="1" max="1" width="17.81640625" style="2" bestFit="1" customWidth="1"/>
    <col min="2" max="2" width="25.81640625" style="2" customWidth="1"/>
    <col min="3" max="16384" width="9.1796875" style="2"/>
  </cols>
  <sheetData>
    <row r="1" spans="1:2" s="34" customFormat="1" ht="13">
      <c r="A1" s="34" t="s">
        <v>48</v>
      </c>
      <c r="B1" s="34" t="s">
        <v>51</v>
      </c>
    </row>
    <row r="2" spans="1:2">
      <c r="A2" s="2" t="s">
        <v>1</v>
      </c>
      <c r="B2" s="2" t="s">
        <v>25</v>
      </c>
    </row>
    <row r="3" spans="1:2">
      <c r="A3" s="2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Summer Calculator</vt:lpstr>
      <vt:lpstr>Tuition</vt:lpstr>
      <vt:lpstr>TF</vt:lpstr>
      <vt:lpstr>Books</vt:lpstr>
      <vt:lpstr>Other</vt:lpstr>
      <vt:lpstr>Calcs</vt:lpstr>
      <vt:lpstr>Defined Names</vt:lpstr>
      <vt:lpstr>Level</vt:lpstr>
      <vt:lpstr>Program</vt:lpstr>
      <vt:lpstr>Residency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Evie</dc:creator>
  <cp:lastModifiedBy>Nicole Solomon</cp:lastModifiedBy>
  <cp:lastPrinted>2015-04-02T12:05:05Z</cp:lastPrinted>
  <dcterms:created xsi:type="dcterms:W3CDTF">2007-01-27T22:30:57Z</dcterms:created>
  <dcterms:modified xsi:type="dcterms:W3CDTF">2025-03-06T21:36:01Z</dcterms:modified>
</cp:coreProperties>
</file>