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defaultThemeVersion="124226"/>
  <mc:AlternateContent xmlns:mc="http://schemas.openxmlformats.org/markup-compatibility/2006">
    <mc:Choice Requires="x15">
      <x15ac:absPath xmlns:x15ac="http://schemas.microsoft.com/office/spreadsheetml/2010/11/ac" url="N:\FinAid\Common\Outreach Unit\Website\Files on the Website\Summer\"/>
    </mc:Choice>
  </mc:AlternateContent>
  <xr:revisionPtr revIDLastSave="0" documentId="13_ncr:1_{2C0F629A-2BA6-4A9B-A9B0-FDF2C4583A53}" xr6:coauthVersionLast="47" xr6:coauthVersionMax="47" xr10:uidLastSave="{00000000-0000-0000-0000-000000000000}"/>
  <bookViews>
    <workbookView xWindow="28680" yWindow="-120" windowWidth="29040" windowHeight="15720" tabRatio="810" xr2:uid="{00000000-000D-0000-FFFF-FFFF00000000}"/>
  </bookViews>
  <sheets>
    <sheet name="Summer Calculator" sheetId="9" r:id="rId1"/>
    <sheet name="Tuition" sheetId="7" state="hidden" r:id="rId2"/>
    <sheet name="TF" sheetId="26" state="hidden" r:id="rId3"/>
    <sheet name="Books" sheetId="29" state="hidden" r:id="rId4"/>
    <sheet name="Other" sheetId="27" state="hidden" r:id="rId5"/>
    <sheet name="Calcs" sheetId="30" state="hidden" r:id="rId6"/>
    <sheet name="Defined Names" sheetId="31" state="hidden" r:id="rId7"/>
  </sheets>
  <definedNames>
    <definedName name="_xlnm._FilterDatabase" localSheetId="2" hidden="1">TF!$A$1:$I$16</definedName>
    <definedName name="_xlnm._FilterDatabase" localSheetId="1" hidden="1">Tuition!$A$1:$N$103</definedName>
    <definedName name="A__Summer_Award">#REF!</definedName>
    <definedName name="College">#REF!</definedName>
    <definedName name="_xlnm.Criteria">#REF!</definedName>
    <definedName name="_xlnm.Database">#REF!</definedName>
    <definedName name="Degree">#REF!</definedName>
    <definedName name="EFCShift">#REF!</definedName>
    <definedName name="Enrollment">#REF!</definedName>
    <definedName name="F__No_FAFSA">#REF!</definedName>
    <definedName name="H__Summer_HSC_Applied_Main">#REF!</definedName>
    <definedName name="Housing">#REF!</definedName>
    <definedName name="L__Alt_Loan_Only">#REF!</definedName>
    <definedName name="Level">'Defined Names'!$B$1:$B$3</definedName>
    <definedName name="Major">Tuition!$A$45:$A$103</definedName>
    <definedName name="maximum">#REF!</definedName>
    <definedName name="Min">#REF!</definedName>
    <definedName name="On_Campus">#REF!</definedName>
    <definedName name="pp">#REF!</definedName>
    <definedName name="Program">Tuition!$A$1:$A$339</definedName>
    <definedName name="PSCResidency">'Defined Names'!$A$1:$A$4</definedName>
    <definedName name="q">#REF!</definedName>
    <definedName name="Residency">'Defined Names'!$A$1:$A$3</definedName>
    <definedName name="SLOP">#REF!</definedName>
    <definedName name="Summer_Letters">#REF!</definedName>
    <definedName name="Trigger">#REF!</definedName>
    <definedName name="Tuition_Cost_per_Credit_Hour">Tuition!$A$45:$G$103</definedName>
    <definedName name="TuitionRate">Tuition!#REF!</definedName>
    <definedName name="U__Revised_Summer">#REF!</definedName>
    <definedName name="UG___University_College1">Tuition!$A$45:$G$103</definedName>
    <definedName name="X__Not_Registered">#REF!</definedName>
    <definedName name="Y__Summer_AP">#REF!</definedName>
    <definedName name="YIN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8" i="7" l="1"/>
  <c r="D48" i="7"/>
  <c r="C48" i="7"/>
  <c r="F11" i="7"/>
  <c r="O11" i="7" s="1"/>
  <c r="G11" i="7"/>
  <c r="AD11" i="7" s="1"/>
  <c r="H11" i="7"/>
  <c r="AN11" i="7" s="1"/>
  <c r="M11" i="7"/>
  <c r="X11" i="7"/>
  <c r="Z11" i="7"/>
  <c r="AA11" i="7"/>
  <c r="AB11" i="7"/>
  <c r="AC11" i="7"/>
  <c r="AR11" i="7"/>
  <c r="AS11" i="7"/>
  <c r="F10" i="7"/>
  <c r="M10" i="7" s="1"/>
  <c r="G10" i="7"/>
  <c r="AB10" i="7" s="1"/>
  <c r="H10" i="7"/>
  <c r="AN10" i="7" s="1"/>
  <c r="Z10" i="7"/>
  <c r="F23" i="7"/>
  <c r="M23" i="7" s="1"/>
  <c r="G23" i="7"/>
  <c r="AB23" i="7" s="1"/>
  <c r="H23" i="7"/>
  <c r="AQ23" i="7" s="1"/>
  <c r="X23" i="7"/>
  <c r="Z23" i="7"/>
  <c r="F19" i="7"/>
  <c r="P19" i="7" s="1"/>
  <c r="G19" i="7"/>
  <c r="AE19" i="7" s="1"/>
  <c r="H19" i="7"/>
  <c r="AT19" i="7" s="1"/>
  <c r="AT11" i="7" l="1"/>
  <c r="AA19" i="7"/>
  <c r="Z19" i="7"/>
  <c r="N11" i="7"/>
  <c r="X10" i="7"/>
  <c r="AQ11" i="7"/>
  <c r="AP11" i="7"/>
  <c r="AM11" i="7"/>
  <c r="W11" i="7"/>
  <c r="AK11" i="7"/>
  <c r="V11" i="7"/>
  <c r="AJ11" i="7"/>
  <c r="U11" i="7"/>
  <c r="AI11" i="7"/>
  <c r="T11" i="7"/>
  <c r="AH11" i="7"/>
  <c r="S11" i="7"/>
  <c r="AX11" i="7"/>
  <c r="AG11" i="7"/>
  <c r="R11" i="7"/>
  <c r="AW11" i="7"/>
  <c r="AF11" i="7"/>
  <c r="Q11" i="7"/>
  <c r="AV11" i="7"/>
  <c r="AE11" i="7"/>
  <c r="P11" i="7"/>
  <c r="AA23" i="7"/>
  <c r="AU11" i="7"/>
  <c r="AP23" i="7"/>
  <c r="AR19" i="7"/>
  <c r="AD19" i="7"/>
  <c r="AQ19" i="7"/>
  <c r="AP19" i="7"/>
  <c r="AC19" i="7"/>
  <c r="AR10" i="7"/>
  <c r="AB19" i="7"/>
  <c r="AA10" i="7"/>
  <c r="AQ10" i="7"/>
  <c r="AP10" i="7"/>
  <c r="AM10" i="7"/>
  <c r="W10" i="7"/>
  <c r="AK10" i="7"/>
  <c r="V10" i="7"/>
  <c r="AJ10" i="7"/>
  <c r="U10" i="7"/>
  <c r="AI10" i="7"/>
  <c r="T10" i="7"/>
  <c r="AH10" i="7"/>
  <c r="S10" i="7"/>
  <c r="X19" i="7"/>
  <c r="AX10" i="7"/>
  <c r="AG10" i="7"/>
  <c r="R10" i="7"/>
  <c r="O19" i="7"/>
  <c r="AW10" i="7"/>
  <c r="AF10" i="7"/>
  <c r="Q10" i="7"/>
  <c r="N19" i="7"/>
  <c r="AV10" i="7"/>
  <c r="AE10" i="7"/>
  <c r="P10" i="7"/>
  <c r="M19" i="7"/>
  <c r="AU10" i="7"/>
  <c r="AD10" i="7"/>
  <c r="O10" i="7"/>
  <c r="AT10" i="7"/>
  <c r="AC10" i="7"/>
  <c r="N10" i="7"/>
  <c r="AO11" i="7"/>
  <c r="AS19" i="7"/>
  <c r="AS10" i="7"/>
  <c r="AO23" i="7"/>
  <c r="AN23" i="7"/>
  <c r="AM23" i="7"/>
  <c r="W23" i="7"/>
  <c r="AO19" i="7"/>
  <c r="AK23" i="7"/>
  <c r="V23" i="7"/>
  <c r="AN19" i="7"/>
  <c r="AJ23" i="7"/>
  <c r="U23" i="7"/>
  <c r="AM19" i="7"/>
  <c r="W19" i="7"/>
  <c r="AX23" i="7"/>
  <c r="AI23" i="7"/>
  <c r="T23" i="7"/>
  <c r="AK19" i="7"/>
  <c r="V19" i="7"/>
  <c r="AW23" i="7"/>
  <c r="AH23" i="7"/>
  <c r="S23" i="7"/>
  <c r="AJ19" i="7"/>
  <c r="U19" i="7"/>
  <c r="AV23" i="7"/>
  <c r="AG23" i="7"/>
  <c r="R23" i="7"/>
  <c r="AX19" i="7"/>
  <c r="AI19" i="7"/>
  <c r="T19" i="7"/>
  <c r="AU23" i="7"/>
  <c r="AF23" i="7"/>
  <c r="Q23" i="7"/>
  <c r="AW19" i="7"/>
  <c r="AH19" i="7"/>
  <c r="S19" i="7"/>
  <c r="AT23" i="7"/>
  <c r="AE23" i="7"/>
  <c r="P23" i="7"/>
  <c r="AV19" i="7"/>
  <c r="AG19" i="7"/>
  <c r="R19" i="7"/>
  <c r="AS23" i="7"/>
  <c r="AD23" i="7"/>
  <c r="O23" i="7"/>
  <c r="AU19" i="7"/>
  <c r="AF19" i="7"/>
  <c r="Q19" i="7"/>
  <c r="AR23" i="7"/>
  <c r="AC23" i="7"/>
  <c r="N23" i="7"/>
  <c r="AO10" i="7"/>
  <c r="H25" i="7"/>
  <c r="AX25" i="7" s="1"/>
  <c r="G25" i="7"/>
  <c r="AH25" i="7" s="1"/>
  <c r="F25" i="7"/>
  <c r="R25" i="7" s="1"/>
  <c r="H24" i="7"/>
  <c r="G24" i="7"/>
  <c r="AD24" i="7" s="1"/>
  <c r="F24" i="7"/>
  <c r="R24" i="7" s="1"/>
  <c r="H22" i="7"/>
  <c r="AQ22" i="7" s="1"/>
  <c r="G22" i="7"/>
  <c r="AI22" i="7" s="1"/>
  <c r="F22" i="7"/>
  <c r="N22" i="7" s="1"/>
  <c r="H21" i="7"/>
  <c r="AW21" i="7" s="1"/>
  <c r="G21" i="7"/>
  <c r="AF21" i="7" s="1"/>
  <c r="F21" i="7"/>
  <c r="Q21" i="7" s="1"/>
  <c r="H20" i="7"/>
  <c r="AX20" i="7" s="1"/>
  <c r="G20" i="7"/>
  <c r="AG20" i="7" s="1"/>
  <c r="F20" i="7"/>
  <c r="Q20" i="7" s="1"/>
  <c r="H16" i="7"/>
  <c r="AX16" i="7" s="1"/>
  <c r="G16" i="7"/>
  <c r="AE16" i="7" s="1"/>
  <c r="F16" i="7"/>
  <c r="Q16" i="7" s="1"/>
  <c r="H15" i="7"/>
  <c r="AS15" i="7" s="1"/>
  <c r="G15" i="7"/>
  <c r="AH15" i="7" s="1"/>
  <c r="F15" i="7"/>
  <c r="T15" i="7" s="1"/>
  <c r="H14" i="7"/>
  <c r="AV14" i="7" s="1"/>
  <c r="G14" i="7"/>
  <c r="AK14" i="7" s="1"/>
  <c r="F14" i="7"/>
  <c r="W14" i="7" s="1"/>
  <c r="H13" i="7"/>
  <c r="AQ13" i="7" s="1"/>
  <c r="G13" i="7"/>
  <c r="AF13" i="7" s="1"/>
  <c r="F13" i="7"/>
  <c r="R13" i="7" s="1"/>
  <c r="H12" i="7"/>
  <c r="AT12" i="7" s="1"/>
  <c r="G12" i="7"/>
  <c r="AI12" i="7" s="1"/>
  <c r="F12" i="7"/>
  <c r="U12" i="7" s="1"/>
  <c r="H9" i="7"/>
  <c r="AU9" i="7" s="1"/>
  <c r="G9" i="7"/>
  <c r="AJ9" i="7" s="1"/>
  <c r="F9" i="7"/>
  <c r="V9" i="7" s="1"/>
  <c r="H8" i="7"/>
  <c r="AX8" i="7" s="1"/>
  <c r="G8" i="7"/>
  <c r="AE8" i="7" s="1"/>
  <c r="F8" i="7"/>
  <c r="Q8" i="7" s="1"/>
  <c r="H7" i="7"/>
  <c r="AS7" i="7" s="1"/>
  <c r="G7" i="7"/>
  <c r="AH7" i="7" s="1"/>
  <c r="F7" i="7"/>
  <c r="T7" i="7" s="1"/>
  <c r="H6" i="7"/>
  <c r="AV6" i="7" s="1"/>
  <c r="G6" i="7"/>
  <c r="AK6" i="7" s="1"/>
  <c r="F6" i="7"/>
  <c r="W6" i="7" s="1"/>
  <c r="H5" i="7"/>
  <c r="AQ5" i="7" s="1"/>
  <c r="G5" i="7"/>
  <c r="AF5" i="7" s="1"/>
  <c r="F5" i="7"/>
  <c r="R5" i="7" s="1"/>
  <c r="H4" i="7"/>
  <c r="AT4" i="7" s="1"/>
  <c r="G4" i="7"/>
  <c r="AI4" i="7" s="1"/>
  <c r="F4" i="7"/>
  <c r="U4" i="7" s="1"/>
  <c r="H3" i="7"/>
  <c r="AW3" i="7" s="1"/>
  <c r="G3" i="7"/>
  <c r="AD3" i="7" s="1"/>
  <c r="F3" i="7"/>
  <c r="X3" i="7" s="1"/>
  <c r="X22" i="7" l="1"/>
  <c r="AI20" i="7"/>
  <c r="V25" i="7"/>
  <c r="W25" i="7"/>
  <c r="S25" i="7"/>
  <c r="T25" i="7"/>
  <c r="U25" i="7"/>
  <c r="AH20" i="7"/>
  <c r="Z21" i="7"/>
  <c r="AI21" i="7"/>
  <c r="N20" i="7"/>
  <c r="AG21" i="7"/>
  <c r="O20" i="7"/>
  <c r="R20" i="7"/>
  <c r="AA25" i="7"/>
  <c r="S20" i="7"/>
  <c r="AE25" i="7"/>
  <c r="T20" i="7"/>
  <c r="AF25" i="7"/>
  <c r="AI25" i="7"/>
  <c r="AA20" i="7"/>
  <c r="AK25" i="7"/>
  <c r="AC20" i="7"/>
  <c r="M25" i="7"/>
  <c r="X24" i="7"/>
  <c r="AD20" i="7"/>
  <c r="AM25" i="7"/>
  <c r="AJ25" i="7"/>
  <c r="W24" i="7"/>
  <c r="N25" i="7"/>
  <c r="AE20" i="7"/>
  <c r="V24" i="7"/>
  <c r="AB20" i="7"/>
  <c r="O25" i="7"/>
  <c r="AF20" i="7"/>
  <c r="AN22" i="7"/>
  <c r="AR22" i="7"/>
  <c r="AV22" i="7"/>
  <c r="AN21" i="7"/>
  <c r="AB22" i="7"/>
  <c r="AD22" i="7"/>
  <c r="AE22" i="7"/>
  <c r="AK22" i="7"/>
  <c r="AW22" i="7"/>
  <c r="V20" i="7"/>
  <c r="Z20" i="7"/>
  <c r="O24" i="7"/>
  <c r="AK20" i="7"/>
  <c r="X21" i="7"/>
  <c r="P24" i="7"/>
  <c r="Z22" i="7"/>
  <c r="AE21" i="7"/>
  <c r="AC25" i="7"/>
  <c r="AN25" i="7"/>
  <c r="AO21" i="7"/>
  <c r="AC22" i="7"/>
  <c r="AO22" i="7"/>
  <c r="AS22" i="7"/>
  <c r="AF22" i="7"/>
  <c r="AT22" i="7"/>
  <c r="AJ22" i="7"/>
  <c r="AU22" i="7"/>
  <c r="U20" i="7"/>
  <c r="N24" i="7"/>
  <c r="AJ20" i="7"/>
  <c r="W20" i="7"/>
  <c r="AB25" i="7"/>
  <c r="M20" i="7"/>
  <c r="Z25" i="7"/>
  <c r="AD25" i="7"/>
  <c r="AO25" i="7"/>
  <c r="S22" i="7"/>
  <c r="R22" i="7"/>
  <c r="Q22" i="7"/>
  <c r="M22" i="7"/>
  <c r="AS24" i="7"/>
  <c r="AR24" i="7"/>
  <c r="AQ24" i="7"/>
  <c r="AX24" i="7"/>
  <c r="AP24" i="7"/>
  <c r="AW24" i="7"/>
  <c r="AO24" i="7"/>
  <c r="AU24" i="7"/>
  <c r="M21" i="7"/>
  <c r="W21" i="7"/>
  <c r="W22" i="7"/>
  <c r="AF24" i="7"/>
  <c r="O21" i="7"/>
  <c r="O22" i="7"/>
  <c r="AU21" i="7"/>
  <c r="AN24" i="7"/>
  <c r="AW20" i="7"/>
  <c r="AO20" i="7"/>
  <c r="AV20" i="7"/>
  <c r="AN20" i="7"/>
  <c r="AU20" i="7"/>
  <c r="AM20" i="7"/>
  <c r="AT20" i="7"/>
  <c r="AS20" i="7"/>
  <c r="P21" i="7"/>
  <c r="P22" i="7"/>
  <c r="AM24" i="7"/>
  <c r="AV21" i="7"/>
  <c r="AT24" i="7"/>
  <c r="T22" i="7"/>
  <c r="Z24" i="7"/>
  <c r="AP20" i="7"/>
  <c r="AV24" i="7"/>
  <c r="V21" i="7"/>
  <c r="N21" i="7"/>
  <c r="U21" i="7"/>
  <c r="T21" i="7"/>
  <c r="AD21" i="7"/>
  <c r="AK21" i="7"/>
  <c r="AC21" i="7"/>
  <c r="AJ21" i="7"/>
  <c r="AB21" i="7"/>
  <c r="AH21" i="7"/>
  <c r="U24" i="7"/>
  <c r="M24" i="7"/>
  <c r="T24" i="7"/>
  <c r="S24" i="7"/>
  <c r="R21" i="7"/>
  <c r="U22" i="7"/>
  <c r="Q24" i="7"/>
  <c r="AA21" i="7"/>
  <c r="AQ20" i="7"/>
  <c r="AT21" i="7"/>
  <c r="AS21" i="7"/>
  <c r="AM21" i="7"/>
  <c r="AR21" i="7"/>
  <c r="AQ21" i="7"/>
  <c r="AX21" i="7"/>
  <c r="AP21" i="7"/>
  <c r="AK24" i="7"/>
  <c r="AC24" i="7"/>
  <c r="AJ24" i="7"/>
  <c r="AB24" i="7"/>
  <c r="AI24" i="7"/>
  <c r="AA24" i="7"/>
  <c r="AH24" i="7"/>
  <c r="AG24" i="7"/>
  <c r="S21" i="7"/>
  <c r="V22" i="7"/>
  <c r="AE24" i="7"/>
  <c r="AR20" i="7"/>
  <c r="AQ25" i="7"/>
  <c r="AR25" i="7"/>
  <c r="AS25" i="7"/>
  <c r="AT25" i="7"/>
  <c r="AU25" i="7"/>
  <c r="AV25" i="7"/>
  <c r="AW25" i="7"/>
  <c r="P25" i="7"/>
  <c r="X25" i="7"/>
  <c r="AG22" i="7"/>
  <c r="P20" i="7"/>
  <c r="X20" i="7"/>
  <c r="Q25" i="7"/>
  <c r="AH22" i="7"/>
  <c r="AG25" i="7"/>
  <c r="AP22" i="7"/>
  <c r="AX22" i="7"/>
  <c r="AA22" i="7"/>
  <c r="AM22" i="7"/>
  <c r="AP25" i="7"/>
  <c r="M13" i="7"/>
  <c r="T13" i="7"/>
  <c r="O12" i="7"/>
  <c r="S3" i="7"/>
  <c r="R14" i="7"/>
  <c r="O4" i="7"/>
  <c r="Z6" i="7"/>
  <c r="T5" i="7"/>
  <c r="AB7" i="7"/>
  <c r="R6" i="7"/>
  <c r="AJ7" i="7"/>
  <c r="X9" i="7"/>
  <c r="AE14" i="7"/>
  <c r="R3" i="7"/>
  <c r="Q6" i="7"/>
  <c r="Q14" i="7"/>
  <c r="AE6" i="7"/>
  <c r="AK12" i="7"/>
  <c r="S8" i="7"/>
  <c r="P4" i="7"/>
  <c r="T8" i="7"/>
  <c r="P12" i="7"/>
  <c r="Z14" i="7"/>
  <c r="AG8" i="7"/>
  <c r="AB15" i="7"/>
  <c r="AH13" i="7"/>
  <c r="M5" i="7"/>
  <c r="W4" i="7"/>
  <c r="P9" i="7"/>
  <c r="W12" i="7"/>
  <c r="AF3" i="7"/>
  <c r="AJ15" i="7"/>
  <c r="M6" i="7"/>
  <c r="X4" i="7"/>
  <c r="Q9" i="7"/>
  <c r="X12" i="7"/>
  <c r="AC4" i="7"/>
  <c r="AG16" i="7"/>
  <c r="AN4" i="7"/>
  <c r="AK4" i="7"/>
  <c r="M14" i="7"/>
  <c r="U5" i="7"/>
  <c r="U13" i="7"/>
  <c r="AH5" i="7"/>
  <c r="AC12" i="7"/>
  <c r="AD9" i="7"/>
  <c r="Z5" i="7"/>
  <c r="Z13" i="7"/>
  <c r="AE3" i="7"/>
  <c r="AB4" i="7"/>
  <c r="AJ4" i="7"/>
  <c r="AG5" i="7"/>
  <c r="AD6" i="7"/>
  <c r="AA7" i="7"/>
  <c r="AI7" i="7"/>
  <c r="AF8" i="7"/>
  <c r="AC9" i="7"/>
  <c r="AK9" i="7"/>
  <c r="AB12" i="7"/>
  <c r="AJ12" i="7"/>
  <c r="AG13" i="7"/>
  <c r="AD14" i="7"/>
  <c r="AA15" i="7"/>
  <c r="AI15" i="7"/>
  <c r="AF16" i="7"/>
  <c r="Z7" i="7"/>
  <c r="Z15" i="7"/>
  <c r="AG3" i="7"/>
  <c r="AD4" i="7"/>
  <c r="AA5" i="7"/>
  <c r="AI5" i="7"/>
  <c r="AF6" i="7"/>
  <c r="AC7" i="7"/>
  <c r="AK7" i="7"/>
  <c r="AH8" i="7"/>
  <c r="AE9" i="7"/>
  <c r="AD12" i="7"/>
  <c r="AA13" i="7"/>
  <c r="AI13" i="7"/>
  <c r="AF14" i="7"/>
  <c r="AC15" i="7"/>
  <c r="AK15" i="7"/>
  <c r="AH16" i="7"/>
  <c r="Z8" i="7"/>
  <c r="Z16" i="7"/>
  <c r="AH3" i="7"/>
  <c r="AE4" i="7"/>
  <c r="AB5" i="7"/>
  <c r="AJ5" i="7"/>
  <c r="AG6" i="7"/>
  <c r="AD7" i="7"/>
  <c r="AA8" i="7"/>
  <c r="AI8" i="7"/>
  <c r="AF9" i="7"/>
  <c r="AE12" i="7"/>
  <c r="AB13" i="7"/>
  <c r="AJ13" i="7"/>
  <c r="AG14" i="7"/>
  <c r="AD15" i="7"/>
  <c r="AA16" i="7"/>
  <c r="AI16" i="7"/>
  <c r="Z9" i="7"/>
  <c r="AA3" i="7"/>
  <c r="AI3" i="7"/>
  <c r="AF4" i="7"/>
  <c r="AC5" i="7"/>
  <c r="AK5" i="7"/>
  <c r="AH6" i="7"/>
  <c r="AE7" i="7"/>
  <c r="AB8" i="7"/>
  <c r="AJ8" i="7"/>
  <c r="AG9" i="7"/>
  <c r="AF12" i="7"/>
  <c r="AC13" i="7"/>
  <c r="AK13" i="7"/>
  <c r="AH14" i="7"/>
  <c r="AE15" i="7"/>
  <c r="AB16" i="7"/>
  <c r="AJ16" i="7"/>
  <c r="AB3" i="7"/>
  <c r="AJ3" i="7"/>
  <c r="AG4" i="7"/>
  <c r="AD5" i="7"/>
  <c r="AA6" i="7"/>
  <c r="AI6" i="7"/>
  <c r="AF7" i="7"/>
  <c r="AC8" i="7"/>
  <c r="AK8" i="7"/>
  <c r="AH9" i="7"/>
  <c r="AG12" i="7"/>
  <c r="AD13" i="7"/>
  <c r="AA14" i="7"/>
  <c r="AI14" i="7"/>
  <c r="AF15" i="7"/>
  <c r="AC16" i="7"/>
  <c r="AK16" i="7"/>
  <c r="Z3" i="7"/>
  <c r="AC3" i="7"/>
  <c r="AK3" i="7"/>
  <c r="AH4" i="7"/>
  <c r="AE5" i="7"/>
  <c r="AB6" i="7"/>
  <c r="AJ6" i="7"/>
  <c r="AG7" i="7"/>
  <c r="AD8" i="7"/>
  <c r="AA9" i="7"/>
  <c r="AI9" i="7"/>
  <c r="AH12" i="7"/>
  <c r="AE13" i="7"/>
  <c r="AB14" i="7"/>
  <c r="AJ14" i="7"/>
  <c r="AG15" i="7"/>
  <c r="AD16" i="7"/>
  <c r="Z4" i="7"/>
  <c r="Z12" i="7"/>
  <c r="AA4" i="7"/>
  <c r="AC6" i="7"/>
  <c r="AB9" i="7"/>
  <c r="AA12" i="7"/>
  <c r="AC14" i="7"/>
  <c r="AM12" i="7"/>
  <c r="AW9" i="7"/>
  <c r="AV4" i="7"/>
  <c r="AN12" i="7"/>
  <c r="AQ3" i="7"/>
  <c r="AS5" i="7"/>
  <c r="AV12" i="7"/>
  <c r="AU7" i="7"/>
  <c r="AS13" i="7"/>
  <c r="AR8" i="7"/>
  <c r="AU15" i="7"/>
  <c r="AM4" i="7"/>
  <c r="AO9" i="7"/>
  <c r="AR16" i="7"/>
  <c r="R16" i="7"/>
  <c r="T16" i="7"/>
  <c r="U16" i="7"/>
  <c r="N16" i="7"/>
  <c r="V16" i="7"/>
  <c r="S16" i="7"/>
  <c r="O16" i="7"/>
  <c r="W16" i="7"/>
  <c r="X16" i="7"/>
  <c r="M16" i="7"/>
  <c r="P16" i="7"/>
  <c r="N15" i="7"/>
  <c r="M4" i="7"/>
  <c r="M12" i="7"/>
  <c r="Q3" i="7"/>
  <c r="N4" i="7"/>
  <c r="V4" i="7"/>
  <c r="S5" i="7"/>
  <c r="P6" i="7"/>
  <c r="X6" i="7"/>
  <c r="U7" i="7"/>
  <c r="R8" i="7"/>
  <c r="O9" i="7"/>
  <c r="W9" i="7"/>
  <c r="N12" i="7"/>
  <c r="V12" i="7"/>
  <c r="S13" i="7"/>
  <c r="P14" i="7"/>
  <c r="X14" i="7"/>
  <c r="U15" i="7"/>
  <c r="V15" i="7"/>
  <c r="O7" i="7"/>
  <c r="W15" i="7"/>
  <c r="M7" i="7"/>
  <c r="M15" i="7"/>
  <c r="T3" i="7"/>
  <c r="Q4" i="7"/>
  <c r="N5" i="7"/>
  <c r="V5" i="7"/>
  <c r="S6" i="7"/>
  <c r="P7" i="7"/>
  <c r="X7" i="7"/>
  <c r="U8" i="7"/>
  <c r="R9" i="7"/>
  <c r="Q12" i="7"/>
  <c r="N13" i="7"/>
  <c r="V13" i="7"/>
  <c r="S14" i="7"/>
  <c r="P15" i="7"/>
  <c r="X15" i="7"/>
  <c r="V7" i="7"/>
  <c r="M8" i="7"/>
  <c r="U3" i="7"/>
  <c r="R4" i="7"/>
  <c r="O5" i="7"/>
  <c r="W5" i="7"/>
  <c r="T6" i="7"/>
  <c r="Q7" i="7"/>
  <c r="N8" i="7"/>
  <c r="V8" i="7"/>
  <c r="S9" i="7"/>
  <c r="R12" i="7"/>
  <c r="O13" i="7"/>
  <c r="W13" i="7"/>
  <c r="T14" i="7"/>
  <c r="Q15" i="7"/>
  <c r="W7" i="7"/>
  <c r="O15" i="7"/>
  <c r="M9" i="7"/>
  <c r="N3" i="7"/>
  <c r="V3" i="7"/>
  <c r="S4" i="7"/>
  <c r="P5" i="7"/>
  <c r="X5" i="7"/>
  <c r="U6" i="7"/>
  <c r="R7" i="7"/>
  <c r="O8" i="7"/>
  <c r="W8" i="7"/>
  <c r="T9" i="7"/>
  <c r="S12" i="7"/>
  <c r="P13" i="7"/>
  <c r="X13" i="7"/>
  <c r="U14" i="7"/>
  <c r="R15" i="7"/>
  <c r="O3" i="7"/>
  <c r="W3" i="7"/>
  <c r="T4" i="7"/>
  <c r="Q5" i="7"/>
  <c r="N6" i="7"/>
  <c r="V6" i="7"/>
  <c r="S7" i="7"/>
  <c r="P8" i="7"/>
  <c r="X8" i="7"/>
  <c r="U9" i="7"/>
  <c r="T12" i="7"/>
  <c r="Q13" i="7"/>
  <c r="N14" i="7"/>
  <c r="V14" i="7"/>
  <c r="S15" i="7"/>
  <c r="N7" i="7"/>
  <c r="M3" i="7"/>
  <c r="P3" i="7"/>
  <c r="O6" i="7"/>
  <c r="N9" i="7"/>
  <c r="O14" i="7"/>
  <c r="AM3" i="7"/>
  <c r="AP3" i="7"/>
  <c r="AX3" i="7"/>
  <c r="AU4" i="7"/>
  <c r="AR5" i="7"/>
  <c r="AO6" i="7"/>
  <c r="AW6" i="7"/>
  <c r="AT7" i="7"/>
  <c r="AQ8" i="7"/>
  <c r="AN9" i="7"/>
  <c r="AV9" i="7"/>
  <c r="AU12" i="7"/>
  <c r="AR13" i="7"/>
  <c r="AO14" i="7"/>
  <c r="AW14" i="7"/>
  <c r="AT15" i="7"/>
  <c r="AQ16" i="7"/>
  <c r="AM5" i="7"/>
  <c r="AM13" i="7"/>
  <c r="AR3" i="7"/>
  <c r="AO4" i="7"/>
  <c r="AW4" i="7"/>
  <c r="AT5" i="7"/>
  <c r="AQ6" i="7"/>
  <c r="AN7" i="7"/>
  <c r="AV7" i="7"/>
  <c r="AS8" i="7"/>
  <c r="AP9" i="7"/>
  <c r="AX9" i="7"/>
  <c r="AO12" i="7"/>
  <c r="AW12" i="7"/>
  <c r="AT13" i="7"/>
  <c r="AQ14" i="7"/>
  <c r="AN15" i="7"/>
  <c r="AV15" i="7"/>
  <c r="AS16" i="7"/>
  <c r="AP6" i="7"/>
  <c r="AX14" i="7"/>
  <c r="AM6" i="7"/>
  <c r="AM14" i="7"/>
  <c r="AS3" i="7"/>
  <c r="AP4" i="7"/>
  <c r="AX4" i="7"/>
  <c r="AU5" i="7"/>
  <c r="AR6" i="7"/>
  <c r="AO7" i="7"/>
  <c r="AW7" i="7"/>
  <c r="AT8" i="7"/>
  <c r="AQ9" i="7"/>
  <c r="AP12" i="7"/>
  <c r="AX12" i="7"/>
  <c r="AU13" i="7"/>
  <c r="AR14" i="7"/>
  <c r="AO15" i="7"/>
  <c r="AW15" i="7"/>
  <c r="AT16" i="7"/>
  <c r="AM7" i="7"/>
  <c r="AM15" i="7"/>
  <c r="AT3" i="7"/>
  <c r="AQ4" i="7"/>
  <c r="AN5" i="7"/>
  <c r="AV5" i="7"/>
  <c r="AS6" i="7"/>
  <c r="AP7" i="7"/>
  <c r="AX7" i="7"/>
  <c r="AU8" i="7"/>
  <c r="AR9" i="7"/>
  <c r="AQ12" i="7"/>
  <c r="AN13" i="7"/>
  <c r="AV13" i="7"/>
  <c r="AS14" i="7"/>
  <c r="AP15" i="7"/>
  <c r="AX15" i="7"/>
  <c r="AU16" i="7"/>
  <c r="AM8" i="7"/>
  <c r="AM16" i="7"/>
  <c r="AU3" i="7"/>
  <c r="AR4" i="7"/>
  <c r="AO5" i="7"/>
  <c r="AW5" i="7"/>
  <c r="AT6" i="7"/>
  <c r="AQ7" i="7"/>
  <c r="AN8" i="7"/>
  <c r="AV8" i="7"/>
  <c r="AS9" i="7"/>
  <c r="AR12" i="7"/>
  <c r="AO13" i="7"/>
  <c r="AW13" i="7"/>
  <c r="AT14" i="7"/>
  <c r="AQ15" i="7"/>
  <c r="AN16" i="7"/>
  <c r="AV16" i="7"/>
  <c r="AP14" i="7"/>
  <c r="AM9" i="7"/>
  <c r="AN3" i="7"/>
  <c r="AV3" i="7"/>
  <c r="AS4" i="7"/>
  <c r="AP5" i="7"/>
  <c r="AX5" i="7"/>
  <c r="AU6" i="7"/>
  <c r="AR7" i="7"/>
  <c r="AO8" i="7"/>
  <c r="AW8" i="7"/>
  <c r="AT9" i="7"/>
  <c r="AS12" i="7"/>
  <c r="AP13" i="7"/>
  <c r="AX13" i="7"/>
  <c r="AU14" i="7"/>
  <c r="AR15" i="7"/>
  <c r="AO16" i="7"/>
  <c r="AW16" i="7"/>
  <c r="AX6" i="7"/>
  <c r="AO3" i="7"/>
  <c r="AN6" i="7"/>
  <c r="AP8" i="7"/>
  <c r="AN14" i="7"/>
  <c r="AP16" i="7"/>
  <c r="G21" i="27"/>
  <c r="G20" i="27"/>
  <c r="G19" i="27"/>
  <c r="G18" i="27"/>
  <c r="E21" i="27"/>
  <c r="E20" i="27"/>
  <c r="E19" i="27"/>
  <c r="E18" i="27"/>
  <c r="D7" i="27"/>
  <c r="D6" i="27"/>
  <c r="D5" i="27"/>
  <c r="D4" i="27"/>
  <c r="G12" i="26"/>
  <c r="G13" i="26" s="1"/>
  <c r="H13" i="26" s="1"/>
  <c r="I13" i="26" s="1"/>
  <c r="G10" i="26"/>
  <c r="G11" i="26" s="1"/>
  <c r="H11" i="26" s="1"/>
  <c r="I11" i="26" s="1"/>
  <c r="G8" i="26"/>
  <c r="H8" i="26" s="1"/>
  <c r="I8" i="26" s="1"/>
  <c r="G6" i="26"/>
  <c r="G7" i="26" s="1"/>
  <c r="H7" i="26" s="1"/>
  <c r="I7" i="26" s="1"/>
  <c r="E13" i="26"/>
  <c r="F13" i="26" s="1"/>
  <c r="E12" i="26"/>
  <c r="F12" i="26" s="1"/>
  <c r="E11" i="26"/>
  <c r="F11" i="26" s="1"/>
  <c r="E10" i="26"/>
  <c r="F10" i="26" s="1"/>
  <c r="H31" i="7" l="1"/>
  <c r="H30" i="7"/>
  <c r="H28" i="7"/>
  <c r="H27" i="7"/>
  <c r="G28" i="7"/>
  <c r="G29" i="7"/>
  <c r="H29" i="7" s="1"/>
  <c r="G27" i="7"/>
  <c r="G31" i="7"/>
  <c r="G30" i="7"/>
  <c r="H12" i="26"/>
  <c r="I12" i="26" s="1"/>
  <c r="H10" i="26"/>
  <c r="I10" i="26" s="1"/>
  <c r="G9" i="26"/>
  <c r="H9" i="26" s="1"/>
  <c r="I9" i="26" s="1"/>
  <c r="H6" i="26"/>
  <c r="I6" i="26" s="1"/>
  <c r="AQ29" i="7" l="1"/>
  <c r="AN29" i="7"/>
  <c r="AU29" i="7"/>
  <c r="AR29" i="7"/>
  <c r="AX29" i="7"/>
  <c r="AP29" i="7"/>
  <c r="AV29" i="7"/>
  <c r="AS29" i="7"/>
  <c r="AW29" i="7"/>
  <c r="AO29" i="7"/>
  <c r="AM29" i="7"/>
  <c r="AT29" i="7"/>
  <c r="AM28" i="7"/>
  <c r="AX28" i="7"/>
  <c r="AP28" i="7"/>
  <c r="AW28" i="7"/>
  <c r="AO28" i="7"/>
  <c r="AR28" i="7"/>
  <c r="AQ28" i="7"/>
  <c r="AV28" i="7"/>
  <c r="AN28" i="7"/>
  <c r="AU28" i="7"/>
  <c r="AT28" i="7"/>
  <c r="AS28" i="7"/>
  <c r="AT30" i="7"/>
  <c r="AS30" i="7"/>
  <c r="AV30" i="7"/>
  <c r="AN30" i="7"/>
  <c r="AU30" i="7"/>
  <c r="AM30" i="7"/>
  <c r="AR30" i="7"/>
  <c r="AQ30" i="7"/>
  <c r="AX30" i="7"/>
  <c r="AP30" i="7"/>
  <c r="AW30" i="7"/>
  <c r="AO30" i="7"/>
  <c r="AQ31" i="7"/>
  <c r="AM31" i="7"/>
  <c r="AX31" i="7"/>
  <c r="AP31" i="7"/>
  <c r="AS31" i="7"/>
  <c r="AR31" i="7"/>
  <c r="AW31" i="7"/>
  <c r="AO31" i="7"/>
  <c r="AV31" i="7"/>
  <c r="AN31" i="7"/>
  <c r="AU31" i="7"/>
  <c r="AT31" i="7"/>
  <c r="AS27" i="7"/>
  <c r="AR27" i="7"/>
  <c r="AU27" i="7"/>
  <c r="AM27" i="7"/>
  <c r="AT27" i="7"/>
  <c r="AQ27" i="7"/>
  <c r="AX27" i="7"/>
  <c r="AP27" i="7"/>
  <c r="AW27" i="7"/>
  <c r="AO27" i="7"/>
  <c r="AV27" i="7"/>
  <c r="AN27" i="7"/>
  <c r="B6" i="30"/>
  <c r="B5" i="30"/>
  <c r="B4" i="30"/>
  <c r="B3" i="30"/>
  <c r="C3" i="30" s="1"/>
  <c r="B2" i="30"/>
  <c r="C2" i="30" s="1"/>
  <c r="K12" i="30" l="1"/>
  <c r="E12" i="30"/>
  <c r="F4" i="30"/>
  <c r="E4" i="30"/>
  <c r="B12" i="30"/>
  <c r="B11" i="30"/>
  <c r="B13" i="30" s="1"/>
  <c r="B10" i="30" l="1"/>
  <c r="B14" i="30" s="1"/>
  <c r="B16" i="9" s="1"/>
  <c r="B20" i="9"/>
  <c r="B17" i="9"/>
  <c r="E10" i="27" l="1"/>
  <c r="E9" i="27"/>
  <c r="E8" i="27"/>
  <c r="N10" i="30" s="1"/>
  <c r="D3" i="29"/>
  <c r="G3" i="29" s="1"/>
  <c r="E7" i="27"/>
  <c r="E6" i="27"/>
  <c r="E3" i="27"/>
  <c r="E2" i="27"/>
  <c r="E5" i="27"/>
  <c r="E4" i="27"/>
  <c r="F6" i="27"/>
  <c r="G6" i="27" s="1"/>
  <c r="F2" i="27"/>
  <c r="F3" i="27" s="1"/>
  <c r="G3" i="27" s="1"/>
  <c r="E9" i="26"/>
  <c r="F9" i="26" s="1"/>
  <c r="E8" i="26"/>
  <c r="F8" i="26" s="1"/>
  <c r="E7" i="26"/>
  <c r="F7" i="26" s="1"/>
  <c r="E6" i="26"/>
  <c r="F6" i="26" s="1"/>
  <c r="E5" i="26"/>
  <c r="F5" i="26" s="1"/>
  <c r="E4" i="26"/>
  <c r="F4" i="26" s="1"/>
  <c r="E3" i="26"/>
  <c r="F3" i="26" s="1"/>
  <c r="E2" i="26"/>
  <c r="F2" i="26" s="1"/>
  <c r="G4" i="26"/>
  <c r="H4" i="26" s="1"/>
  <c r="I4" i="26" s="1"/>
  <c r="G2" i="26"/>
  <c r="H2" i="26" s="1"/>
  <c r="I2" i="26" s="1"/>
  <c r="F29" i="7" l="1"/>
  <c r="D4" i="30" s="1"/>
  <c r="F31" i="7"/>
  <c r="F28" i="7"/>
  <c r="F27" i="7"/>
  <c r="F30" i="7"/>
  <c r="H18" i="7"/>
  <c r="AM18" i="7" s="1"/>
  <c r="H2" i="7"/>
  <c r="AM2" i="7" s="1"/>
  <c r="H17" i="7"/>
  <c r="H26" i="7"/>
  <c r="G26" i="7"/>
  <c r="G2" i="7"/>
  <c r="Z2" i="7" s="1"/>
  <c r="G18" i="7"/>
  <c r="Z18" i="7" s="1"/>
  <c r="G17" i="7"/>
  <c r="F17" i="7"/>
  <c r="M17" i="7" s="1"/>
  <c r="F2" i="7"/>
  <c r="M2" i="7" s="1"/>
  <c r="F26" i="7"/>
  <c r="F18" i="7"/>
  <c r="M18" i="7" s="1"/>
  <c r="Q9" i="27"/>
  <c r="P9" i="27"/>
  <c r="O9" i="27"/>
  <c r="N9" i="27"/>
  <c r="I9" i="27"/>
  <c r="R9" i="27"/>
  <c r="M9" i="27"/>
  <c r="L9" i="27"/>
  <c r="K9" i="27"/>
  <c r="T9" i="27"/>
  <c r="S9" i="27"/>
  <c r="J9" i="27"/>
  <c r="N11" i="30"/>
  <c r="N12" i="30" s="1"/>
  <c r="B19" i="9" s="1"/>
  <c r="B21" i="9" s="1"/>
  <c r="M8" i="27"/>
  <c r="L8" i="27"/>
  <c r="N8" i="27"/>
  <c r="K8" i="27"/>
  <c r="P8" i="27"/>
  <c r="J8" i="27"/>
  <c r="R8" i="27"/>
  <c r="I8" i="27"/>
  <c r="T8" i="27"/>
  <c r="O8" i="27"/>
  <c r="S8" i="27"/>
  <c r="Q8" i="27"/>
  <c r="K10" i="27"/>
  <c r="T10" i="27"/>
  <c r="M10" i="27"/>
  <c r="J10" i="27"/>
  <c r="S10" i="27"/>
  <c r="R10" i="27"/>
  <c r="Q10" i="27"/>
  <c r="L10" i="27"/>
  <c r="I10" i="27"/>
  <c r="P10" i="27"/>
  <c r="O10" i="27"/>
  <c r="N10" i="27"/>
  <c r="F3" i="29"/>
  <c r="E3" i="29"/>
  <c r="H3" i="29"/>
  <c r="G2" i="27"/>
  <c r="H11" i="30" s="1"/>
  <c r="B18" i="9" s="1"/>
  <c r="G5" i="26"/>
  <c r="H5" i="26" s="1"/>
  <c r="I5" i="26" s="1"/>
  <c r="G3" i="26"/>
  <c r="H3" i="26" s="1"/>
  <c r="I3" i="26" s="1"/>
  <c r="F7" i="27"/>
  <c r="G7" i="27" s="1"/>
  <c r="F4" i="27"/>
  <c r="G4" i="27" s="1"/>
  <c r="AO26" i="7" l="1"/>
  <c r="AV26" i="7"/>
  <c r="AN26" i="7"/>
  <c r="AT26" i="7"/>
  <c r="AS26" i="7"/>
  <c r="AU26" i="7"/>
  <c r="AR26" i="7"/>
  <c r="AQ26" i="7"/>
  <c r="AM26" i="7"/>
  <c r="AX26" i="7"/>
  <c r="AP26" i="7"/>
  <c r="AW26" i="7"/>
  <c r="AQ18" i="7"/>
  <c r="AW18" i="7"/>
  <c r="AO18" i="7"/>
  <c r="AV18" i="7"/>
  <c r="AX18" i="7"/>
  <c r="AP18" i="7"/>
  <c r="AU18" i="7"/>
  <c r="AT18" i="7"/>
  <c r="AS18" i="7"/>
  <c r="AR18" i="7"/>
  <c r="AN18" i="7"/>
  <c r="AT17" i="7"/>
  <c r="AR17" i="7"/>
  <c r="AM17" i="7"/>
  <c r="AQ17" i="7"/>
  <c r="AS17" i="7"/>
  <c r="AX17" i="7"/>
  <c r="AP17" i="7"/>
  <c r="AW17" i="7"/>
  <c r="AO17" i="7"/>
  <c r="AV17" i="7"/>
  <c r="AN17" i="7"/>
  <c r="AU17" i="7"/>
  <c r="AP2" i="7"/>
  <c r="AW2" i="7"/>
  <c r="AO2" i="7"/>
  <c r="AU2" i="7"/>
  <c r="AV2" i="7"/>
  <c r="AN2" i="7"/>
  <c r="AS2" i="7"/>
  <c r="AR2" i="7"/>
  <c r="AQ2" i="7"/>
  <c r="AX2" i="7"/>
  <c r="AT2" i="7"/>
  <c r="AJ26" i="7"/>
  <c r="AB26" i="7"/>
  <c r="AI26" i="7"/>
  <c r="AA26" i="7"/>
  <c r="Z26" i="7"/>
  <c r="AG26" i="7"/>
  <c r="AE26" i="7"/>
  <c r="AD26" i="7"/>
  <c r="AK26" i="7"/>
  <c r="AH26" i="7"/>
  <c r="AF26" i="7"/>
  <c r="AC26" i="7"/>
  <c r="T26" i="7"/>
  <c r="S26" i="7"/>
  <c r="R26" i="7"/>
  <c r="Q26" i="7"/>
  <c r="O26" i="7"/>
  <c r="N26" i="7"/>
  <c r="M26" i="7"/>
  <c r="W26" i="7"/>
  <c r="V26" i="7"/>
  <c r="X26" i="7"/>
  <c r="P26" i="7"/>
  <c r="U26" i="7"/>
  <c r="AF30" i="7"/>
  <c r="AD30" i="7"/>
  <c r="AJ30" i="7"/>
  <c r="AK30" i="7"/>
  <c r="AI30" i="7"/>
  <c r="AB30" i="7"/>
  <c r="AE30" i="7"/>
  <c r="AA30" i="7"/>
  <c r="AH30" i="7"/>
  <c r="Z30" i="7"/>
  <c r="AG30" i="7"/>
  <c r="AC30" i="7"/>
  <c r="AK29" i="7"/>
  <c r="AE29" i="7"/>
  <c r="AI29" i="7"/>
  <c r="Z29" i="7"/>
  <c r="AH29" i="7"/>
  <c r="AF29" i="7"/>
  <c r="AB29" i="7"/>
  <c r="AG29" i="7"/>
  <c r="AA29" i="7"/>
  <c r="AC29" i="7"/>
  <c r="AD29" i="7"/>
  <c r="AJ29" i="7"/>
  <c r="AJ31" i="7"/>
  <c r="AA31" i="7"/>
  <c r="AK31" i="7"/>
  <c r="AE31" i="7"/>
  <c r="AF31" i="7"/>
  <c r="AH31" i="7"/>
  <c r="AD31" i="7"/>
  <c r="Z31" i="7"/>
  <c r="AG31" i="7"/>
  <c r="AI31" i="7"/>
  <c r="AC31" i="7"/>
  <c r="AB31" i="7"/>
  <c r="AG2" i="7"/>
  <c r="AF2" i="7"/>
  <c r="AB2" i="7"/>
  <c r="AK2" i="7"/>
  <c r="AE2" i="7"/>
  <c r="AI2" i="7"/>
  <c r="AH2" i="7"/>
  <c r="AA2" i="7"/>
  <c r="AJ2" i="7"/>
  <c r="AD2" i="7"/>
  <c r="AC2" i="7"/>
  <c r="AE17" i="7"/>
  <c r="AH17" i="7"/>
  <c r="AA17" i="7"/>
  <c r="AD17" i="7"/>
  <c r="AK17" i="7"/>
  <c r="AJ17" i="7"/>
  <c r="AB17" i="7"/>
  <c r="AF17" i="7"/>
  <c r="AI17" i="7"/>
  <c r="Z17" i="7"/>
  <c r="AG17" i="7"/>
  <c r="AC17" i="7"/>
  <c r="AI27" i="7"/>
  <c r="AJ27" i="7"/>
  <c r="AA27" i="7"/>
  <c r="AH27" i="7"/>
  <c r="AD27" i="7"/>
  <c r="Z27" i="7"/>
  <c r="AK27" i="7"/>
  <c r="AG27" i="7"/>
  <c r="AF27" i="7"/>
  <c r="AB27" i="7"/>
  <c r="AE27" i="7"/>
  <c r="AC27" i="7"/>
  <c r="AH18" i="7"/>
  <c r="AI18" i="7"/>
  <c r="AK18" i="7"/>
  <c r="AG18" i="7"/>
  <c r="AC18" i="7"/>
  <c r="AJ18" i="7"/>
  <c r="AF18" i="7"/>
  <c r="AE18" i="7"/>
  <c r="AA18" i="7"/>
  <c r="AD18" i="7"/>
  <c r="AB18" i="7"/>
  <c r="U28" i="7"/>
  <c r="S28" i="7"/>
  <c r="W28" i="7"/>
  <c r="Q28" i="7"/>
  <c r="P28" i="7"/>
  <c r="N28" i="7"/>
  <c r="V28" i="7"/>
  <c r="T28" i="7"/>
  <c r="X28" i="7"/>
  <c r="R28" i="7"/>
  <c r="M28" i="7"/>
  <c r="O28" i="7"/>
  <c r="V2" i="7"/>
  <c r="W2" i="7"/>
  <c r="R2" i="7"/>
  <c r="P2" i="7"/>
  <c r="Q2" i="7"/>
  <c r="U2" i="7"/>
  <c r="S2" i="7"/>
  <c r="O2" i="7"/>
  <c r="X2" i="7"/>
  <c r="N2" i="7"/>
  <c r="T2" i="7"/>
  <c r="Q30" i="7"/>
  <c r="W30" i="7"/>
  <c r="R30" i="7"/>
  <c r="M30" i="7"/>
  <c r="X30" i="7"/>
  <c r="V30" i="7"/>
  <c r="U30" i="7"/>
  <c r="N30" i="7"/>
  <c r="P30" i="7"/>
  <c r="T30" i="7"/>
  <c r="O30" i="7"/>
  <c r="S30" i="7"/>
  <c r="T18" i="7"/>
  <c r="P18" i="7"/>
  <c r="N18" i="7"/>
  <c r="X18" i="7"/>
  <c r="W18" i="7"/>
  <c r="V18" i="7"/>
  <c r="O18" i="7"/>
  <c r="Q18" i="7"/>
  <c r="S18" i="7"/>
  <c r="U18" i="7"/>
  <c r="R18" i="7"/>
  <c r="Q29" i="7"/>
  <c r="U29" i="7"/>
  <c r="W29" i="7"/>
  <c r="N29" i="7"/>
  <c r="M29" i="7"/>
  <c r="X29" i="7"/>
  <c r="T29" i="7"/>
  <c r="R29" i="7"/>
  <c r="V29" i="7"/>
  <c r="O29" i="7"/>
  <c r="P29" i="7"/>
  <c r="S29" i="7"/>
  <c r="Q27" i="7"/>
  <c r="O27" i="7"/>
  <c r="X27" i="7"/>
  <c r="U27" i="7"/>
  <c r="N27" i="7"/>
  <c r="T27" i="7"/>
  <c r="V27" i="7"/>
  <c r="P27" i="7"/>
  <c r="M27" i="7"/>
  <c r="R27" i="7"/>
  <c r="S27" i="7"/>
  <c r="W27" i="7"/>
  <c r="Q17" i="7"/>
  <c r="X17" i="7"/>
  <c r="U17" i="7"/>
  <c r="O17" i="7"/>
  <c r="S17" i="7"/>
  <c r="V17" i="7"/>
  <c r="R17" i="7"/>
  <c r="W17" i="7"/>
  <c r="P17" i="7"/>
  <c r="T17" i="7"/>
  <c r="N17" i="7"/>
  <c r="N31" i="7"/>
  <c r="P31" i="7"/>
  <c r="S31" i="7"/>
  <c r="O31" i="7"/>
  <c r="R31" i="7"/>
  <c r="U31" i="7"/>
  <c r="X31" i="7"/>
  <c r="V31" i="7"/>
  <c r="M31" i="7"/>
  <c r="W31" i="7"/>
  <c r="Q31" i="7"/>
  <c r="T31" i="7"/>
  <c r="R2" i="27"/>
  <c r="Q2" i="27"/>
  <c r="P2" i="27"/>
  <c r="O2" i="27"/>
  <c r="N2" i="27"/>
  <c r="M2" i="27"/>
  <c r="K2" i="27"/>
  <c r="J2" i="27"/>
  <c r="I2" i="27"/>
  <c r="T2" i="27"/>
  <c r="S2" i="27"/>
  <c r="L2" i="27"/>
  <c r="AI28" i="7"/>
  <c r="AH28" i="7"/>
  <c r="AG28" i="7"/>
  <c r="AF28" i="7"/>
  <c r="AE28" i="7"/>
  <c r="AD28" i="7"/>
  <c r="AC28" i="7"/>
  <c r="AB28" i="7"/>
  <c r="AA28" i="7"/>
  <c r="Z28" i="7"/>
  <c r="AK28" i="7"/>
  <c r="AJ28" i="7"/>
  <c r="F5" i="27"/>
  <c r="G5" i="2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Nicole Solomon</author>
  </authors>
  <commentList>
    <comment ref="F1" authorId="0" shapeId="0" xr:uid="{9E173CDE-D12C-4347-9318-3A75E1E829F7}">
      <text>
        <r>
          <rPr>
            <b/>
            <sz val="9"/>
            <color indexed="81"/>
            <rFont val="Tahoma"/>
            <family val="2"/>
          </rPr>
          <t>Nicole Solomon:</t>
        </r>
        <r>
          <rPr>
            <sz val="9"/>
            <color indexed="81"/>
            <rFont val="Tahoma"/>
            <family val="2"/>
          </rPr>
          <t xml:space="preserve">
Programs are not charged the University fees during the summer semester</t>
        </r>
      </text>
    </comment>
    <comment ref="G1" authorId="0" shapeId="0" xr:uid="{15116A2E-1864-416E-9336-06961B592C44}">
      <text>
        <r>
          <rPr>
            <b/>
            <sz val="9"/>
            <color indexed="81"/>
            <rFont val="Tahoma"/>
            <family val="2"/>
          </rPr>
          <t>Nicole Solomon:</t>
        </r>
        <r>
          <rPr>
            <sz val="9"/>
            <color indexed="81"/>
            <rFont val="Tahoma"/>
            <family val="2"/>
          </rPr>
          <t xml:space="preserve">
Programs are not charged the University fees during the summer semester</t>
        </r>
      </text>
    </comment>
    <comment ref="H1" authorId="0" shapeId="0" xr:uid="{AED15AD8-139F-43C3-80F2-83B1D4FACCA4}">
      <text>
        <r>
          <rPr>
            <b/>
            <sz val="9"/>
            <color indexed="81"/>
            <rFont val="Tahoma"/>
            <family val="2"/>
          </rPr>
          <t>Nicole Solomon:</t>
        </r>
        <r>
          <rPr>
            <sz val="9"/>
            <color indexed="81"/>
            <rFont val="Tahoma"/>
            <family val="2"/>
          </rPr>
          <t xml:space="preserve">
Programs are not charged the University fees during the summer semester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Nicole Solomon</author>
  </authors>
  <commentList>
    <comment ref="A6" authorId="0" shapeId="0" xr:uid="{2D2CCFE1-78A7-477F-8D69-E6CB0D92CF78}">
      <text>
        <r>
          <rPr>
            <b/>
            <sz val="9"/>
            <color indexed="81"/>
            <rFont val="Tahoma"/>
            <family val="2"/>
          </rPr>
          <t>Nicole Solomon:</t>
        </r>
        <r>
          <rPr>
            <sz val="9"/>
            <color indexed="81"/>
            <rFont val="Tahoma"/>
            <family val="2"/>
          </rPr>
          <t xml:space="preserve">
Weeks cap at 12 in calculations</t>
        </r>
      </text>
    </comment>
    <comment ref="J12" authorId="0" shapeId="0" xr:uid="{36C470AF-11FC-4FF3-AA19-5950B115C8AC}">
      <text>
        <r>
          <rPr>
            <b/>
            <sz val="9"/>
            <color indexed="81"/>
            <rFont val="Tahoma"/>
            <family val="2"/>
          </rPr>
          <t>Nicole Solomon:</t>
        </r>
        <r>
          <rPr>
            <sz val="9"/>
            <color indexed="81"/>
            <rFont val="Tahoma"/>
            <family val="2"/>
          </rPr>
          <t xml:space="preserve">
Personal expenses 0 if student is less than half-time</t>
        </r>
      </text>
    </comment>
  </commentList>
</comments>
</file>

<file path=xl/sharedStrings.xml><?xml version="1.0" encoding="utf-8"?>
<sst xmlns="http://schemas.openxmlformats.org/spreadsheetml/2006/main" count="397" uniqueCount="134">
  <si>
    <t>Transportation</t>
  </si>
  <si>
    <t>Resident</t>
  </si>
  <si>
    <t>Non-Resident</t>
  </si>
  <si>
    <t>Personal</t>
  </si>
  <si>
    <t>UG</t>
  </si>
  <si>
    <t>Updated?</t>
  </si>
  <si>
    <t>Y</t>
  </si>
  <si>
    <t>&gt;=12</t>
  </si>
  <si>
    <t>&gt;=9 but &lt;=11</t>
  </si>
  <si>
    <t>&gt;=6 but &lt;=8</t>
  </si>
  <si>
    <t>&lt;=5</t>
  </si>
  <si>
    <t>Online Service Fee</t>
  </si>
  <si>
    <t>&lt;-- choose from drop-down options</t>
  </si>
  <si>
    <t>&lt;-- enter number of credit hours</t>
  </si>
  <si>
    <t>Based on the Information You Provided, Your Estimated Summer Budget Is…</t>
  </si>
  <si>
    <r>
      <t xml:space="preserve">Estimated Tuition and Fees                                                </t>
    </r>
    <r>
      <rPr>
        <i/>
        <sz val="11"/>
        <rFont val="Arial"/>
        <family val="2"/>
      </rPr>
      <t>(value can change based on credit hours, residency, and level/college/major)</t>
    </r>
  </si>
  <si>
    <r>
      <t xml:space="preserve">Estimated Transportation                                                      </t>
    </r>
    <r>
      <rPr>
        <i/>
        <sz val="11"/>
        <rFont val="Arial"/>
        <family val="2"/>
      </rPr>
      <t>(value can change based on the weeks throughout the summer semester that you will be attending classes)</t>
    </r>
  </si>
  <si>
    <r>
      <t xml:space="preserve">Estimated Personal                                                              </t>
    </r>
    <r>
      <rPr>
        <i/>
        <sz val="11"/>
        <rFont val="Arial"/>
        <family val="2"/>
      </rPr>
      <t>(value can change based on both credit hours and weeks throughout the summer semester that you will be attending classes)</t>
    </r>
  </si>
  <si>
    <t>ESTIMATED TOTAL COST OF ATTENDANCE (for financial aid purposes; your estimated balance will be the estimated tuition and fees only unless living on-campus)</t>
  </si>
  <si>
    <t>&lt;-- enter number of weeks you will actually be attending classes</t>
  </si>
  <si>
    <t>Level</t>
  </si>
  <si>
    <t>Cost Element</t>
  </si>
  <si>
    <t>University Tuition</t>
  </si>
  <si>
    <t>Undergraduate</t>
  </si>
  <si>
    <t>University Fees</t>
  </si>
  <si>
    <t>Annual Amount</t>
  </si>
  <si>
    <t>Semester Amount</t>
  </si>
  <si>
    <t>Per Credit Hour</t>
  </si>
  <si>
    <t>Residency</t>
  </si>
  <si>
    <t>Tuition and Fees Combined: Annual</t>
  </si>
  <si>
    <t>Tuition and Fees Combined: Semester</t>
  </si>
  <si>
    <t>Tuition and Fees Combined: Per Credit Hour</t>
  </si>
  <si>
    <t>Amount for 32 Weeks</t>
  </si>
  <si>
    <t>Per Week</t>
  </si>
  <si>
    <t>Room and Board Combined: 32 Weeks</t>
  </si>
  <si>
    <t>Room and Board Combined: Per Week</t>
  </si>
  <si>
    <t>All</t>
  </si>
  <si>
    <t>Books and Supplies</t>
  </si>
  <si>
    <t>N/A</t>
  </si>
  <si>
    <t>Program</t>
  </si>
  <si>
    <t>Resident Per Credit Hour</t>
  </si>
  <si>
    <t>Non-Resident Per Credit Hour</t>
  </si>
  <si>
    <t>Uncapped?</t>
  </si>
  <si>
    <t>N</t>
  </si>
  <si>
    <t>Online Fee?</t>
  </si>
  <si>
    <t>Choose Residency</t>
  </si>
  <si>
    <t>Choose your level, college, and/or program of study</t>
  </si>
  <si>
    <t>Graduate/Professional</t>
  </si>
  <si>
    <t>Choose Level</t>
  </si>
  <si>
    <t>How many weeks will you actively be taking classes throughout summer?</t>
  </si>
  <si>
    <t>Choose Level and College (Program)</t>
  </si>
  <si>
    <t>Input</t>
  </si>
  <si>
    <t>Response</t>
  </si>
  <si>
    <t>Translated</t>
  </si>
  <si>
    <t>T&amp;F Calculation per Credit Hour</t>
  </si>
  <si>
    <t>Capped Hours</t>
  </si>
  <si>
    <t>Uncapped Hours</t>
  </si>
  <si>
    <t>Credit Hours</t>
  </si>
  <si>
    <t>Weeks</t>
  </si>
  <si>
    <t>Full-Time Hours for Level</t>
  </si>
  <si>
    <t>Hours for Calculation</t>
  </si>
  <si>
    <t>Tuition and Fees</t>
  </si>
  <si>
    <t>Resident Calculations in Next Cells (for testing)</t>
  </si>
  <si>
    <t>Non-Resident Calculations in Next Cells (for testing)</t>
  </si>
  <si>
    <t>Calculations by week (for testing)</t>
  </si>
  <si>
    <t>Room and Board Based on Weeks</t>
  </si>
  <si>
    <t>Personal Based on Credits</t>
  </si>
  <si>
    <t>Books Based on Credits</t>
  </si>
  <si>
    <t>R Transportation</t>
  </si>
  <si>
    <t>NR Transportation</t>
  </si>
  <si>
    <t>Transportation Based on Weeks</t>
  </si>
  <si>
    <t>Associate</t>
  </si>
  <si>
    <t>Metro</t>
  </si>
  <si>
    <t>Bachelor</t>
  </si>
  <si>
    <t>Metro Per Credit Hour</t>
  </si>
  <si>
    <t>Metro Tuition and College Tuition Per Credit Hour</t>
  </si>
  <si>
    <t>Non-Resident Tuition and College Tuition Per Credit Hour</t>
  </si>
  <si>
    <t>Resident Tuition and College Tuition Per Credit Hour</t>
  </si>
  <si>
    <t>Metro Calculations in Next Cells (for testing)</t>
  </si>
  <si>
    <t>Non-Resident or Metro</t>
  </si>
  <si>
    <t>Are you admitted as a WV Resident, Non-Resident of the State, or Metro student?</t>
  </si>
  <si>
    <t>Input Your Anticipated Summer Information Below for the Keyser Campus</t>
  </si>
  <si>
    <t>University fees are charged only during the Fall and Spring semesters.</t>
  </si>
  <si>
    <t>Off-Campus Housing</t>
  </si>
  <si>
    <t>Off-Campus Food</t>
  </si>
  <si>
    <t>Note: Fall and spring semesters are based off 16 weeks per semester, but summer would be 12 weeks per semester.</t>
  </si>
  <si>
    <r>
      <t xml:space="preserve">Estimated Books, Course Materials, Supplies, and Equipment
</t>
    </r>
    <r>
      <rPr>
        <i/>
        <sz val="11"/>
        <rFont val="Arial"/>
        <family val="2"/>
      </rPr>
      <t>(value can change based on credit hours)</t>
    </r>
  </si>
  <si>
    <t>How many degree-pursuant credit hours will you be taking in summer?</t>
  </si>
  <si>
    <r>
      <t xml:space="preserve">Estimated Housing and Food                                                  </t>
    </r>
    <r>
      <rPr>
        <i/>
        <sz val="11"/>
        <rFont val="Arial"/>
        <family val="2"/>
      </rPr>
      <t>(value can change based on the weeks throughout the summer semester that you will be attending classes)</t>
    </r>
  </si>
  <si>
    <t>Staring summer 2024, zeroed out items on this tab in order to drive everything by the Tuition tab and due to INVESTS tuition rates. Will revamp the spreadsheet when there is more time.</t>
  </si>
  <si>
    <t>Housing</t>
  </si>
  <si>
    <t>Food</t>
  </si>
  <si>
    <t>Personal Expenses</t>
  </si>
  <si>
    <t>Transportation Expenses</t>
  </si>
  <si>
    <t>Res Sem</t>
  </si>
  <si>
    <t>Res Aid Year</t>
  </si>
  <si>
    <t>Metro/NR Aid Year</t>
  </si>
  <si>
    <t>Metro/NR Sem</t>
  </si>
  <si>
    <t>Associate - Applied Sciences - Agribusiness Management (not online programs)</t>
  </si>
  <si>
    <t>Associate - Applied Sciences - Agriculture and Extension Education (not online programs)</t>
  </si>
  <si>
    <t>Associate - Applied Sciences - Animal Science (not online programs)</t>
  </si>
  <si>
    <t>Associate - Applied Sciences - Business Administration (not online programs)</t>
  </si>
  <si>
    <t>Associate - Applied Sciences - Business Technology (not online programs)</t>
  </si>
  <si>
    <t>Associate - Applied Sciences - Computer Information Systems (not online programs)</t>
  </si>
  <si>
    <t>Associate - Applied Sciences - Criminal Justice (not online programs)</t>
  </si>
  <si>
    <t>Associate - Applied Sciences - Economics (not online programs)</t>
  </si>
  <si>
    <t>Associate - Applied Sciences - General Agriculture (not online programs)</t>
  </si>
  <si>
    <t>Associate - Applied Sciences - General Technical Studies (not online programs)</t>
  </si>
  <si>
    <t>Associate - Applied Sciences - Horticulture (not online programs)</t>
  </si>
  <si>
    <t>Associate - Applied Sciences - Hospitality (Culinary) (not online programs)</t>
  </si>
  <si>
    <t>Associate - Applied Sciences - Pre-Veterinary Medicine (not online programs)</t>
  </si>
  <si>
    <t>Associate - Applied Sciences - Sustainable Agriculture Entrepreneurship (not online programs)</t>
  </si>
  <si>
    <t>Associate - STEM - Aerospace Engineering (not online programs)</t>
  </si>
  <si>
    <t>Associate - STEM - Biometric Systems Engineering (not online programs)</t>
  </si>
  <si>
    <t>Associate - STEM - Civil Engineering (not online programs)</t>
  </si>
  <si>
    <t>Associate - STEM - Computer Engineering (not online programs)</t>
  </si>
  <si>
    <t>Associate - STEM - Electrical Engineering (not online programs)</t>
  </si>
  <si>
    <t>Associate - STEM - Industrial Engineering (not online programs)</t>
  </si>
  <si>
    <t>Associate - STEM - Mechanical Engineering (not online programs)</t>
  </si>
  <si>
    <t>Associate - Undeclared (not online programs)</t>
  </si>
  <si>
    <t>Associate - STEM - all other programs (not online programs)</t>
  </si>
  <si>
    <t>Associate - Applied Sciences - all other programs (not online programs)</t>
  </si>
  <si>
    <t>Bachelor - Undeclared (not online programs)</t>
  </si>
  <si>
    <t>Associate - Liberal Arts programs (not online programs)</t>
  </si>
  <si>
    <t>Bachelor - Applied Sciences programs (not online programs)</t>
  </si>
  <si>
    <t>Bachelor - Liberal Arts programs (not online programs)</t>
  </si>
  <si>
    <t>Bachelor - Nursing programs (not online programs)</t>
  </si>
  <si>
    <t>Bachelor - STEM programs (not online programs)</t>
  </si>
  <si>
    <t>&lt;-- Note: There are not Metro rates for Bachelor - Nursing</t>
  </si>
  <si>
    <t>WV Invests Grant Program | WVU Potomac State College | Keyser Campus | West Virginia University</t>
  </si>
  <si>
    <t>R Tuition</t>
  </si>
  <si>
    <t>NR Tuition</t>
  </si>
  <si>
    <t>M Tuition</t>
  </si>
  <si>
    <t>College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</si>
</sst>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_(&quot;$&quot;* #,##0_);_(&quot;$&quot;* \(#,##0\);_(&quot;$&quot;* &quot;-&quot;??_);_(@_)"/>
  </numFmts>
  <fonts count="41">
    <font>
      <sz val="10"/>
      <name val="Arial"/>
    </font>
    <font>
      <sz val="11"/>
      <color theme="1"/>
      <name val="Calibri"/>
      <family val="2"/>
      <scheme val="minor"/>
    </font>
    <font>
      <sz val="8"/>
      <name val="Arial"/>
      <family val="2"/>
    </font>
    <font>
      <sz val="8"/>
      <name val="Arial"/>
      <family val="2"/>
    </font>
    <font>
      <sz val="10"/>
      <name val="Arial"/>
      <family val="2"/>
    </font>
    <font>
      <sz val="10"/>
      <name val="Geneva"/>
    </font>
    <font>
      <b/>
      <sz val="12"/>
      <name val="Arial"/>
      <family val="2"/>
    </font>
    <font>
      <b/>
      <i/>
      <sz val="11"/>
      <name val="Arial"/>
      <family val="2"/>
    </font>
    <font>
      <b/>
      <sz val="10"/>
      <name val="Arial"/>
      <family val="2"/>
    </font>
    <font>
      <b/>
      <sz val="11"/>
      <name val="Arial"/>
      <family val="2"/>
    </font>
    <font>
      <b/>
      <i/>
      <sz val="10"/>
      <name val="Arial"/>
      <family val="2"/>
    </font>
    <font>
      <sz val="11"/>
      <name val="Arial"/>
      <family val="2"/>
    </font>
    <font>
      <i/>
      <sz val="11"/>
      <name val="Arial"/>
      <family val="2"/>
    </font>
    <font>
      <sz val="10"/>
      <name val="Arial"/>
      <family val="2"/>
    </font>
    <font>
      <sz val="11"/>
      <color rgb="FF3F3F76"/>
      <name val="Calibri"/>
      <family val="2"/>
      <scheme val="minor"/>
    </font>
    <font>
      <b/>
      <sz val="11"/>
      <color rgb="FFFA7D00"/>
      <name val="Calibri"/>
      <family val="2"/>
      <scheme val="minor"/>
    </font>
    <font>
      <i/>
      <sz val="11"/>
      <color rgb="FF7F7F7F"/>
      <name val="Calibri"/>
      <family val="2"/>
      <scheme val="minor"/>
    </font>
    <font>
      <sz val="11"/>
      <color rgb="FFFF0000"/>
      <name val="Arial"/>
      <family val="2"/>
    </font>
    <font>
      <b/>
      <sz val="11"/>
      <color theme="1"/>
      <name val="Arial"/>
      <family val="2"/>
    </font>
    <font>
      <sz val="11"/>
      <color theme="1"/>
      <name val="Arial"/>
      <family val="2"/>
    </font>
    <font>
      <sz val="11"/>
      <color theme="5" tint="-0.249977111117893"/>
      <name val="Arial"/>
      <family val="2"/>
    </font>
    <font>
      <sz val="11"/>
      <color theme="1" tint="4.9989318521683403E-2"/>
      <name val="Arial"/>
      <family val="2"/>
    </font>
    <font>
      <sz val="11"/>
      <color theme="4" tint="-0.249977111117893"/>
      <name val="Arial"/>
      <family val="2"/>
    </font>
    <font>
      <sz val="11"/>
      <color theme="8" tint="-0.499984740745262"/>
      <name val="Arial"/>
      <family val="2"/>
    </font>
    <font>
      <sz val="11"/>
      <color theme="9" tint="-0.249977111117893"/>
      <name val="Arial"/>
      <family val="2"/>
    </font>
    <font>
      <i/>
      <sz val="11"/>
      <color theme="4" tint="-0.249977111117893"/>
      <name val="Arial"/>
      <family val="2"/>
    </font>
    <font>
      <i/>
      <sz val="11"/>
      <color theme="8" tint="-0.499984740745262"/>
      <name val="Arial"/>
      <family val="2"/>
    </font>
    <font>
      <sz val="11"/>
      <color theme="7" tint="0.39997558519241921"/>
      <name val="Arial"/>
      <family val="2"/>
    </font>
    <font>
      <sz val="11"/>
      <color theme="2" tint="-0.749992370372631"/>
      <name val="Arial"/>
      <family val="2"/>
    </font>
    <font>
      <sz val="11"/>
      <color theme="6" tint="-0.499984740745262"/>
      <name val="Arial"/>
      <family val="2"/>
    </font>
    <font>
      <sz val="11"/>
      <color rgb="FF3F3F76"/>
      <name val="Arial"/>
      <family val="2"/>
    </font>
    <font>
      <b/>
      <sz val="11"/>
      <color rgb="FFFA7D00"/>
      <name val="Arial"/>
      <family val="2"/>
    </font>
    <font>
      <i/>
      <sz val="11"/>
      <color rgb="FF7F7F7F"/>
      <name val="Arial"/>
      <family val="2"/>
    </font>
    <font>
      <sz val="11"/>
      <color rgb="FF002060"/>
      <name val="Arial"/>
      <family val="2"/>
    </font>
    <font>
      <b/>
      <sz val="11"/>
      <color rgb="FF002060"/>
      <name val="Arial"/>
      <family val="2"/>
    </font>
    <font>
      <i/>
      <sz val="11"/>
      <color theme="0"/>
      <name val="Arial"/>
      <family val="2"/>
    </font>
    <font>
      <sz val="11"/>
      <color theme="9" tint="-0.499984740745262"/>
      <name val="Arial"/>
      <family val="2"/>
    </font>
    <font>
      <sz val="9"/>
      <color indexed="81"/>
      <name val="Tahoma"/>
      <family val="2"/>
    </font>
    <font>
      <b/>
      <sz val="9"/>
      <color indexed="81"/>
      <name val="Tahoma"/>
      <family val="2"/>
    </font>
    <font>
      <sz val="11"/>
      <color theme="7" tint="-0.499984740745262"/>
      <name val="Arial"/>
      <family val="2"/>
    </font>
    <font>
      <u/>
      <sz val="10"/>
      <color theme="10"/>
      <name val="Arial"/>
      <family val="2"/>
    </font>
  </fonts>
  <fills count="16">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FFFF99"/>
        <bgColor indexed="64"/>
      </patternFill>
    </fill>
    <fill>
      <patternFill patternType="solid">
        <fgColor rgb="FFCCFFCC"/>
        <bgColor indexed="64"/>
      </patternFill>
    </fill>
    <fill>
      <patternFill patternType="solid">
        <fgColor rgb="FFFFCC99"/>
      </patternFill>
    </fill>
    <fill>
      <patternFill patternType="solid">
        <fgColor rgb="FFF2F2F2"/>
      </patternFill>
    </fill>
    <fill>
      <patternFill patternType="solid">
        <fgColor theme="8" tint="-0.499984740745262"/>
        <bgColor indexed="64"/>
      </patternFill>
    </fill>
    <fill>
      <patternFill patternType="solid">
        <fgColor theme="8" tint="0.39997558519241921"/>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7" tint="-0.499984740745262"/>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theme="3" tint="0.79998168889431442"/>
        <bgColor indexed="64"/>
      </patternFill>
    </fill>
  </fills>
  <borders count="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s>
  <cellStyleXfs count="8">
    <xf numFmtId="0" fontId="0" fillId="0" borderId="0"/>
    <xf numFmtId="0" fontId="5" fillId="0" borderId="0"/>
    <xf numFmtId="0" fontId="1" fillId="0" borderId="0"/>
    <xf numFmtId="44" fontId="13" fillId="0" borderId="0" applyFont="0" applyFill="0" applyBorder="0" applyAlignment="0" applyProtection="0"/>
    <xf numFmtId="0" fontId="14" fillId="6" borderId="3" applyNumberFormat="0" applyAlignment="0" applyProtection="0"/>
    <xf numFmtId="0" fontId="15" fillId="7" borderId="3" applyNumberFormat="0" applyAlignment="0" applyProtection="0"/>
    <xf numFmtId="0" fontId="16" fillId="0" borderId="0" applyNumberFormat="0" applyFill="0" applyBorder="0" applyAlignment="0" applyProtection="0"/>
    <xf numFmtId="0" fontId="40" fillId="0" borderId="0" applyNumberFormat="0" applyFill="0" applyBorder="0" applyAlignment="0" applyProtection="0"/>
  </cellStyleXfs>
  <cellXfs count="85">
    <xf numFmtId="0" fontId="0" fillId="0" borderId="0" xfId="0"/>
    <xf numFmtId="0" fontId="3" fillId="0" borderId="0" xfId="0" applyFont="1"/>
    <xf numFmtId="0" fontId="4" fillId="0" borderId="0" xfId="0" applyFont="1"/>
    <xf numFmtId="0" fontId="11" fillId="2" borderId="2" xfId="0" applyFont="1" applyFill="1" applyBorder="1" applyAlignment="1" applyProtection="1">
      <alignment horizontal="center" vertical="top"/>
      <protection locked="0"/>
    </xf>
    <xf numFmtId="0" fontId="11" fillId="2" borderId="2" xfId="0" applyFont="1" applyFill="1" applyBorder="1" applyAlignment="1" applyProtection="1">
      <alignment horizontal="center" vertical="top" wrapText="1"/>
      <protection locked="0"/>
    </xf>
    <xf numFmtId="0" fontId="10" fillId="0" borderId="0" xfId="0" applyFont="1" applyAlignment="1">
      <alignment vertical="top"/>
    </xf>
    <xf numFmtId="0" fontId="9" fillId="2" borderId="1" xfId="0" applyFont="1" applyFill="1" applyBorder="1" applyAlignment="1">
      <alignment vertical="top" wrapText="1"/>
    </xf>
    <xf numFmtId="0" fontId="0" fillId="0" borderId="0" xfId="0" applyAlignment="1">
      <alignment vertical="top"/>
    </xf>
    <xf numFmtId="0" fontId="9" fillId="3" borderId="1" xfId="0" applyFont="1" applyFill="1" applyBorder="1" applyAlignment="1">
      <alignment vertical="top" wrapText="1"/>
    </xf>
    <xf numFmtId="0" fontId="7" fillId="3" borderId="1" xfId="0" applyFont="1" applyFill="1" applyBorder="1" applyAlignment="1">
      <alignment vertical="top" wrapText="1"/>
    </xf>
    <xf numFmtId="0" fontId="10" fillId="0" borderId="0" xfId="0" applyFont="1" applyAlignment="1">
      <alignment vertical="top" wrapText="1"/>
    </xf>
    <xf numFmtId="0" fontId="11" fillId="0" borderId="0" xfId="0" applyFont="1"/>
    <xf numFmtId="0" fontId="9" fillId="0" borderId="0" xfId="0" applyFont="1"/>
    <xf numFmtId="0" fontId="9" fillId="0" borderId="0" xfId="0" applyFont="1" applyAlignment="1">
      <alignment horizontal="center"/>
    </xf>
    <xf numFmtId="0" fontId="9" fillId="0" borderId="0" xfId="0" applyFont="1" applyAlignment="1">
      <alignment horizontal="center" wrapText="1"/>
    </xf>
    <xf numFmtId="9" fontId="9" fillId="0" borderId="0" xfId="0" applyNumberFormat="1" applyFont="1" applyAlignment="1">
      <alignment horizontal="center" wrapText="1"/>
    </xf>
    <xf numFmtId="0" fontId="18" fillId="0" borderId="0" xfId="0" applyFont="1" applyAlignment="1">
      <alignment horizontal="center" wrapText="1"/>
    </xf>
    <xf numFmtId="0" fontId="19" fillId="0" borderId="0" xfId="0" applyFont="1" applyAlignment="1">
      <alignment horizontal="center"/>
    </xf>
    <xf numFmtId="0" fontId="19" fillId="0" borderId="0" xfId="0" applyFont="1"/>
    <xf numFmtId="0" fontId="20" fillId="0" borderId="0" xfId="0" applyFont="1"/>
    <xf numFmtId="0" fontId="17" fillId="0" borderId="0" xfId="0" applyFont="1"/>
    <xf numFmtId="0" fontId="21" fillId="0" borderId="0" xfId="0" applyFont="1"/>
    <xf numFmtId="0" fontId="22" fillId="0" borderId="0" xfId="0" applyFont="1"/>
    <xf numFmtId="0" fontId="23" fillId="0" borderId="0" xfId="0" applyFont="1"/>
    <xf numFmtId="0" fontId="24" fillId="0" borderId="0" xfId="0" applyFont="1" applyAlignment="1">
      <alignment wrapText="1"/>
    </xf>
    <xf numFmtId="0" fontId="25" fillId="0" borderId="0" xfId="0" applyFont="1"/>
    <xf numFmtId="0" fontId="26" fillId="0" borderId="0" xfId="0" applyFont="1"/>
    <xf numFmtId="0" fontId="27" fillId="0" borderId="0" xfId="0" applyFont="1"/>
    <xf numFmtId="0" fontId="28" fillId="0" borderId="0" xfId="0" applyFont="1"/>
    <xf numFmtId="0" fontId="29" fillId="0" borderId="0" xfId="0" applyFont="1"/>
    <xf numFmtId="0" fontId="24" fillId="0" borderId="0" xfId="0" applyFont="1"/>
    <xf numFmtId="0" fontId="19" fillId="0" borderId="0" xfId="0" applyFont="1" applyAlignment="1">
      <alignment wrapText="1"/>
    </xf>
    <xf numFmtId="0" fontId="18" fillId="0" borderId="0" xfId="0" applyFont="1" applyAlignment="1">
      <alignment horizontal="center"/>
    </xf>
    <xf numFmtId="165" fontId="30" fillId="6" borderId="3" xfId="4" applyNumberFormat="1" applyFont="1"/>
    <xf numFmtId="44" fontId="31" fillId="7" borderId="3" xfId="5" applyNumberFormat="1" applyFont="1"/>
    <xf numFmtId="165" fontId="31" fillId="7" borderId="3" xfId="5" applyNumberFormat="1" applyFont="1"/>
    <xf numFmtId="0" fontId="32" fillId="0" borderId="0" xfId="6" applyFont="1" applyAlignment="1">
      <alignment horizontal="center"/>
    </xf>
    <xf numFmtId="0" fontId="30" fillId="6" borderId="3" xfId="4" applyFont="1" applyAlignment="1">
      <alignment horizontal="center"/>
    </xf>
    <xf numFmtId="165" fontId="31" fillId="7" borderId="0" xfId="3" applyNumberFormat="1" applyFont="1" applyFill="1" applyBorder="1" applyAlignment="1">
      <alignment horizontal="center"/>
    </xf>
    <xf numFmtId="165" fontId="30" fillId="6" borderId="3" xfId="3" applyNumberFormat="1" applyFont="1" applyFill="1" applyBorder="1"/>
    <xf numFmtId="165" fontId="32" fillId="0" borderId="3" xfId="3" applyNumberFormat="1" applyFont="1" applyBorder="1" applyAlignment="1">
      <alignment horizontal="center"/>
    </xf>
    <xf numFmtId="165" fontId="30" fillId="6" borderId="0" xfId="3" applyNumberFormat="1" applyFont="1" applyFill="1" applyBorder="1" applyAlignment="1">
      <alignment horizontal="center"/>
    </xf>
    <xf numFmtId="0" fontId="9" fillId="2" borderId="2" xfId="0" applyFont="1" applyFill="1" applyBorder="1" applyAlignment="1">
      <alignment vertical="top" wrapText="1"/>
    </xf>
    <xf numFmtId="0" fontId="8" fillId="0" borderId="0" xfId="0" applyFont="1" applyAlignment="1">
      <alignment horizontal="center"/>
    </xf>
    <xf numFmtId="0" fontId="11" fillId="0" borderId="0" xfId="0" applyFont="1" applyAlignment="1">
      <alignment horizontal="center"/>
    </xf>
    <xf numFmtId="0" fontId="11" fillId="0" borderId="0" xfId="0" applyFont="1" applyAlignment="1">
      <alignment wrapText="1"/>
    </xf>
    <xf numFmtId="0" fontId="33" fillId="0" borderId="0" xfId="0" applyFont="1" applyAlignment="1">
      <alignment wrapText="1"/>
    </xf>
    <xf numFmtId="0" fontId="34" fillId="0" borderId="0" xfId="0" applyFont="1" applyAlignment="1">
      <alignment wrapText="1"/>
    </xf>
    <xf numFmtId="0" fontId="16" fillId="0" borderId="0" xfId="6" applyAlignment="1">
      <alignment horizontal="center" wrapText="1"/>
    </xf>
    <xf numFmtId="0" fontId="16" fillId="0" borderId="0" xfId="6" applyNumberFormat="1" applyAlignment="1">
      <alignment horizontal="center" wrapText="1"/>
    </xf>
    <xf numFmtId="164" fontId="11" fillId="3" borderId="2" xfId="0" applyNumberFormat="1" applyFont="1" applyFill="1" applyBorder="1" applyAlignment="1" applyProtection="1">
      <alignment horizontal="right" vertical="top" wrapText="1"/>
      <protection hidden="1"/>
    </xf>
    <xf numFmtId="165" fontId="19" fillId="0" borderId="0" xfId="0" applyNumberFormat="1" applyFont="1"/>
    <xf numFmtId="0" fontId="35" fillId="8" borderId="0" xfId="0" applyFont="1" applyFill="1" applyAlignment="1">
      <alignment horizontal="center" wrapText="1"/>
    </xf>
    <xf numFmtId="0" fontId="23" fillId="8" borderId="0" xfId="0" applyFont="1" applyFill="1"/>
    <xf numFmtId="0" fontId="18" fillId="9" borderId="0" xfId="0" applyFont="1" applyFill="1" applyAlignment="1">
      <alignment horizontal="center" wrapText="1"/>
    </xf>
    <xf numFmtId="0" fontId="35" fillId="10" borderId="0" xfId="0" applyFont="1" applyFill="1" applyAlignment="1">
      <alignment horizontal="center" wrapText="1"/>
    </xf>
    <xf numFmtId="0" fontId="36" fillId="10" borderId="0" xfId="0" applyFont="1" applyFill="1"/>
    <xf numFmtId="0" fontId="18" fillId="11" borderId="0" xfId="0" applyFont="1" applyFill="1" applyAlignment="1">
      <alignment horizontal="center" wrapText="1"/>
    </xf>
    <xf numFmtId="0" fontId="33" fillId="0" borderId="0" xfId="0" applyFont="1"/>
    <xf numFmtId="44" fontId="11" fillId="0" borderId="0" xfId="0" applyNumberFormat="1" applyFont="1"/>
    <xf numFmtId="0" fontId="34" fillId="0" borderId="0" xfId="0" applyFont="1"/>
    <xf numFmtId="0" fontId="33" fillId="0" borderId="0" xfId="3" applyNumberFormat="1" applyFont="1"/>
    <xf numFmtId="164" fontId="9" fillId="4" borderId="2" xfId="0" applyNumberFormat="1" applyFont="1" applyFill="1" applyBorder="1" applyAlignment="1" applyProtection="1">
      <alignment horizontal="right" vertical="top"/>
      <protection hidden="1"/>
    </xf>
    <xf numFmtId="0" fontId="35" fillId="12" borderId="0" xfId="0" applyFont="1" applyFill="1" applyAlignment="1">
      <alignment horizontal="center" wrapText="1"/>
    </xf>
    <xf numFmtId="0" fontId="39" fillId="12" borderId="0" xfId="0" applyFont="1" applyFill="1"/>
    <xf numFmtId="0" fontId="18" fillId="13" borderId="0" xfId="0" applyFont="1" applyFill="1" applyAlignment="1">
      <alignment horizontal="center" wrapText="1"/>
    </xf>
    <xf numFmtId="0" fontId="20" fillId="0" borderId="0" xfId="0" applyFont="1" applyAlignment="1">
      <alignment wrapText="1"/>
    </xf>
    <xf numFmtId="0" fontId="22" fillId="0" borderId="0" xfId="0" applyFont="1" applyAlignment="1">
      <alignment wrapText="1"/>
    </xf>
    <xf numFmtId="0" fontId="28" fillId="0" borderId="0" xfId="0" applyFont="1" applyAlignment="1">
      <alignment wrapText="1"/>
    </xf>
    <xf numFmtId="0" fontId="27" fillId="0" borderId="0" xfId="0" applyFont="1" applyAlignment="1">
      <alignment wrapText="1"/>
    </xf>
    <xf numFmtId="0" fontId="29" fillId="0" borderId="0" xfId="0" applyFont="1" applyAlignment="1">
      <alignment wrapText="1"/>
    </xf>
    <xf numFmtId="0" fontId="20" fillId="0" borderId="0" xfId="0" applyFont="1" applyAlignment="1">
      <alignment horizontal="left" wrapText="1"/>
    </xf>
    <xf numFmtId="0" fontId="23" fillId="0" borderId="0" xfId="0" applyFont="1" applyAlignment="1">
      <alignment wrapText="1"/>
    </xf>
    <xf numFmtId="0" fontId="17" fillId="0" borderId="0" xfId="0" applyFont="1" applyAlignment="1">
      <alignment wrapText="1"/>
    </xf>
    <xf numFmtId="0" fontId="11" fillId="14" borderId="0" xfId="0" applyFont="1" applyFill="1"/>
    <xf numFmtId="0" fontId="12" fillId="0" borderId="0" xfId="0" applyFont="1"/>
    <xf numFmtId="0" fontId="11" fillId="5" borderId="0" xfId="0" applyFont="1" applyFill="1"/>
    <xf numFmtId="0" fontId="6" fillId="15" borderId="0" xfId="0" applyFont="1" applyFill="1" applyAlignment="1">
      <alignment vertical="top"/>
    </xf>
    <xf numFmtId="0" fontId="0" fillId="15" borderId="0" xfId="0" applyFill="1" applyAlignment="1">
      <alignment vertical="top"/>
    </xf>
    <xf numFmtId="0" fontId="0" fillId="15" borderId="0" xfId="0" applyFill="1"/>
    <xf numFmtId="0" fontId="0" fillId="15" borderId="0" xfId="0" applyFill="1" applyAlignment="1">
      <alignment horizontal="center" vertical="top"/>
    </xf>
    <xf numFmtId="0" fontId="11" fillId="4" borderId="0" xfId="0" applyFont="1" applyFill="1"/>
    <xf numFmtId="0" fontId="11" fillId="4" borderId="0" xfId="0" applyFont="1" applyFill="1" applyAlignment="1">
      <alignment wrapText="1"/>
    </xf>
    <xf numFmtId="0" fontId="40" fillId="0" borderId="0" xfId="7"/>
    <xf numFmtId="0" fontId="19" fillId="4" borderId="0" xfId="0" applyFont="1" applyFill="1" applyAlignment="1">
      <alignment wrapText="1"/>
    </xf>
  </cellXfs>
  <cellStyles count="8">
    <cellStyle name="Calculation" xfId="5" builtinId="22"/>
    <cellStyle name="Currency" xfId="3" builtinId="4"/>
    <cellStyle name="Explanatory Text" xfId="6" builtinId="53"/>
    <cellStyle name="Hyperlink" xfId="7" builtinId="8"/>
    <cellStyle name="Input" xfId="4" builtinId="20"/>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colors>
    <mruColors>
      <color rgb="FFFFFF99"/>
      <color rgb="FFCC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potomacstatecollege.edu/home/wv-invests-grant-program" TargetMode="External"/><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N23"/>
  <sheetViews>
    <sheetView tabSelected="1" workbookViewId="0">
      <selection activeCell="F36" sqref="F36"/>
    </sheetView>
  </sheetViews>
  <sheetFormatPr defaultColWidth="9.1796875" defaultRowHeight="10"/>
  <cols>
    <col min="1" max="1" width="46.453125" style="1" customWidth="1"/>
    <col min="2" max="2" width="91" style="1" customWidth="1"/>
    <col min="3" max="3" width="33.453125" style="1" bestFit="1" customWidth="1"/>
    <col min="4" max="4" width="5.7265625" style="1" customWidth="1"/>
    <col min="5" max="5" width="1.26953125" style="1" customWidth="1"/>
    <col min="6" max="6" width="40.26953125" style="1" customWidth="1"/>
    <col min="7" max="7" width="2.7265625" style="1" customWidth="1"/>
    <col min="8" max="8" width="1.26953125" style="1" customWidth="1"/>
    <col min="9" max="9" width="13" style="1" customWidth="1"/>
    <col min="10" max="10" width="1.26953125" style="1" customWidth="1"/>
    <col min="11" max="11" width="8.81640625" style="1" customWidth="1"/>
    <col min="12" max="12" width="1.26953125" style="1" customWidth="1"/>
    <col min="13" max="13" width="7.54296875" style="1" customWidth="1"/>
    <col min="14" max="14" width="2.7265625" style="1" customWidth="1"/>
    <col min="15" max="31" width="9.1796875" style="1"/>
    <col min="32" max="32" width="9.1796875" style="1" customWidth="1"/>
    <col min="33" max="16384" width="9.1796875" style="1"/>
  </cols>
  <sheetData>
    <row r="1" spans="1:14" customFormat="1" ht="15.5">
      <c r="A1" s="77" t="s">
        <v>81</v>
      </c>
      <c r="B1" s="78"/>
      <c r="C1" s="78"/>
      <c r="D1" s="78"/>
    </row>
    <row r="2" spans="1:14" customFormat="1" ht="12.5">
      <c r="A2" s="78"/>
      <c r="B2" s="78"/>
      <c r="C2" s="78"/>
      <c r="D2" s="79"/>
    </row>
    <row r="3" spans="1:14" customFormat="1" ht="28">
      <c r="A3" s="42" t="s">
        <v>80</v>
      </c>
      <c r="B3" s="3" t="s">
        <v>45</v>
      </c>
      <c r="C3" s="5" t="s">
        <v>12</v>
      </c>
      <c r="D3" s="79"/>
    </row>
    <row r="4" spans="1:14" customFormat="1" ht="12.5">
      <c r="A4" s="78"/>
      <c r="B4" s="80"/>
      <c r="C4" s="78"/>
      <c r="D4" s="79"/>
    </row>
    <row r="5" spans="1:14" customFormat="1" ht="28">
      <c r="A5" s="6" t="s">
        <v>46</v>
      </c>
      <c r="B5" s="4" t="s">
        <v>50</v>
      </c>
      <c r="C5" s="5" t="s">
        <v>12</v>
      </c>
      <c r="D5" s="79"/>
    </row>
    <row r="6" spans="1:14" customFormat="1" ht="12.5">
      <c r="A6" s="78"/>
      <c r="B6" s="80"/>
      <c r="C6" s="78"/>
      <c r="D6" s="79"/>
    </row>
    <row r="7" spans="1:14" customFormat="1" ht="28">
      <c r="A7" s="6" t="s">
        <v>87</v>
      </c>
      <c r="B7" s="3">
        <v>1</v>
      </c>
      <c r="C7" s="5" t="s">
        <v>13</v>
      </c>
      <c r="D7" s="79"/>
    </row>
    <row r="8" spans="1:14" customFormat="1" ht="12.5">
      <c r="A8" s="78"/>
      <c r="B8" s="80"/>
      <c r="C8" s="78"/>
      <c r="D8" s="79"/>
    </row>
    <row r="9" spans="1:14" customFormat="1" ht="28">
      <c r="A9" s="6" t="s">
        <v>49</v>
      </c>
      <c r="B9" s="3">
        <v>1</v>
      </c>
      <c r="C9" s="10" t="s">
        <v>19</v>
      </c>
      <c r="D9" s="79"/>
    </row>
    <row r="10" spans="1:14" customFormat="1" ht="12.5">
      <c r="A10" s="78"/>
      <c r="B10" s="78"/>
      <c r="C10" s="78"/>
      <c r="D10" s="79"/>
    </row>
    <row r="11" spans="1:14" customFormat="1" ht="12.5">
      <c r="A11" s="78"/>
      <c r="B11" s="78"/>
      <c r="C11" s="78"/>
      <c r="D11" s="79"/>
    </row>
    <row r="12" spans="1:14" customFormat="1" ht="12.5">
      <c r="A12" s="7"/>
      <c r="B12" s="7"/>
      <c r="C12" s="7"/>
    </row>
    <row r="13" spans="1:14" customFormat="1" ht="12.5">
      <c r="A13" s="7"/>
      <c r="B13" s="7"/>
      <c r="C13" s="7"/>
    </row>
    <row r="14" spans="1:14" customFormat="1" ht="15.5">
      <c r="A14" s="77" t="s">
        <v>14</v>
      </c>
      <c r="B14" s="78"/>
      <c r="C14" s="78"/>
      <c r="D14" s="79"/>
    </row>
    <row r="15" spans="1:14" ht="12.5">
      <c r="A15" s="78"/>
      <c r="B15" s="78"/>
      <c r="C15" s="78"/>
      <c r="D15" s="79"/>
    </row>
    <row r="16" spans="1:14" ht="43">
      <c r="A16" s="8" t="s">
        <v>15</v>
      </c>
      <c r="B16" s="50" t="e">
        <f>IF(Calcs!B14&gt;0,Calcs!B14,"#VALUE")</f>
        <v>#VALUE!</v>
      </c>
      <c r="C16" s="10" t="s">
        <v>128</v>
      </c>
      <c r="D16" s="79"/>
      <c r="E16"/>
      <c r="F16"/>
      <c r="G16"/>
      <c r="H16"/>
      <c r="I16"/>
      <c r="J16"/>
      <c r="K16"/>
      <c r="L16"/>
      <c r="M16"/>
      <c r="N16"/>
    </row>
    <row r="17" spans="1:14" ht="42.5">
      <c r="A17" s="8" t="s">
        <v>86</v>
      </c>
      <c r="B17" s="50">
        <f>IF(Calcs!E12&gt;0,Calcs!E12,"#VALUE")</f>
        <v>119</v>
      </c>
      <c r="C17" s="78"/>
      <c r="D17" s="79"/>
      <c r="E17"/>
      <c r="F17"/>
      <c r="G17"/>
      <c r="H17"/>
      <c r="I17"/>
      <c r="J17"/>
      <c r="K17"/>
      <c r="L17"/>
      <c r="M17"/>
      <c r="N17"/>
    </row>
    <row r="18" spans="1:14" ht="57.5">
      <c r="A18" s="8" t="s">
        <v>88</v>
      </c>
      <c r="B18" s="50">
        <f>IF(Calcs!H11&gt;0,Calcs!H11,"#VALUE")</f>
        <v>406</v>
      </c>
      <c r="C18" s="78"/>
      <c r="D18" s="79"/>
      <c r="E18"/>
      <c r="F18"/>
      <c r="G18"/>
      <c r="H18"/>
      <c r="I18"/>
      <c r="J18"/>
      <c r="K18"/>
      <c r="L18"/>
      <c r="M18"/>
      <c r="N18"/>
    </row>
    <row r="19" spans="1:14" ht="57.5">
      <c r="A19" s="8" t="s">
        <v>16</v>
      </c>
      <c r="B19" s="50" t="str">
        <f>IF(Calcs!N12&gt;0,Calcs!N12,"#VALUE")</f>
        <v>#VALUE</v>
      </c>
      <c r="C19" s="78"/>
      <c r="D19" s="79"/>
      <c r="E19"/>
      <c r="F19"/>
      <c r="G19"/>
      <c r="H19"/>
      <c r="I19"/>
      <c r="J19"/>
      <c r="K19"/>
      <c r="L19"/>
      <c r="M19"/>
      <c r="N19"/>
    </row>
    <row r="20" spans="1:14" ht="57.5">
      <c r="A20" s="8" t="s">
        <v>17</v>
      </c>
      <c r="B20" s="50">
        <f>IF(Calcs!K12&gt;0,Calcs!K12,0)</f>
        <v>0</v>
      </c>
      <c r="C20" s="78"/>
      <c r="D20" s="79"/>
      <c r="E20"/>
      <c r="F20"/>
      <c r="G20"/>
      <c r="H20"/>
      <c r="I20"/>
      <c r="J20"/>
      <c r="K20"/>
      <c r="L20"/>
      <c r="M20"/>
      <c r="N20"/>
    </row>
    <row r="21" spans="1:14" ht="56">
      <c r="A21" s="9" t="s">
        <v>18</v>
      </c>
      <c r="B21" s="62" t="e">
        <f>SUM(B16:B20)</f>
        <v>#VALUE!</v>
      </c>
      <c r="C21" s="78"/>
      <c r="D21" s="79"/>
      <c r="E21"/>
      <c r="F21"/>
      <c r="G21"/>
      <c r="H21"/>
      <c r="I21"/>
      <c r="J21"/>
      <c r="K21"/>
      <c r="L21"/>
      <c r="M21"/>
      <c r="N21"/>
    </row>
    <row r="22" spans="1:14" ht="12.5">
      <c r="A22" s="79"/>
      <c r="B22" s="79"/>
      <c r="C22" s="79"/>
      <c r="D22" s="79"/>
    </row>
    <row r="23" spans="1:14" ht="12.5">
      <c r="A23" s="78"/>
      <c r="B23" s="78"/>
      <c r="C23" s="78"/>
      <c r="D23" s="79"/>
    </row>
  </sheetData>
  <dataConsolidate/>
  <phoneticPr fontId="2" type="noConversion"/>
  <dataValidations count="3">
    <dataValidation type="whole" operator="greaterThanOrEqual" showInputMessage="1" showErrorMessage="1" error="Enter whole number" prompt="Enter whole number" sqref="B9 B7" xr:uid="{00000000-0002-0000-0000-000002000000}">
      <formula1>1</formula1>
    </dataValidation>
    <dataValidation type="list" allowBlank="1" showInputMessage="1" showErrorMessage="1" sqref="B5" xr:uid="{00000000-0002-0000-0000-000003000000}">
      <formula1>Program</formula1>
    </dataValidation>
    <dataValidation type="list" allowBlank="1" showInputMessage="1" showErrorMessage="1" sqref="B3" xr:uid="{1CC5D8C5-1A7F-4527-851F-804CD7D38AB7}">
      <formula1>PSCResidency</formula1>
    </dataValidation>
  </dataValidations>
  <pageMargins left="0.5" right="0.5" top="0.5" bottom="0.5" header="0.3" footer="0.3"/>
  <pageSetup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1">
    <tabColor rgb="FF00B050"/>
    <pageSetUpPr fitToPage="1"/>
  </sheetPr>
  <dimension ref="A1:AX103"/>
  <sheetViews>
    <sheetView zoomScaleNormal="100" workbookViewId="0">
      <pane xSplit="1" ySplit="1" topLeftCell="B2" activePane="bottomRight" state="frozen"/>
      <selection activeCell="A2" sqref="A2:C10"/>
      <selection pane="topRight" activeCell="A2" sqref="A2:C10"/>
      <selection pane="bottomLeft" activeCell="A2" sqref="A2:C10"/>
      <selection pane="bottomRight" activeCell="A35" sqref="A35"/>
    </sheetView>
  </sheetViews>
  <sheetFormatPr defaultColWidth="9.1796875" defaultRowHeight="14"/>
  <cols>
    <col min="1" max="1" width="91.81640625" style="31" bestFit="1" customWidth="1"/>
    <col min="2" max="4" width="15.7265625" style="17" customWidth="1"/>
    <col min="5" max="5" width="9" style="17" customWidth="1"/>
    <col min="6" max="8" width="15.7265625" style="17" customWidth="1"/>
    <col min="9" max="9" width="15.81640625" style="17" bestFit="1" customWidth="1"/>
    <col min="10" max="10" width="15.81640625" style="17" customWidth="1"/>
    <col min="11" max="11" width="15.453125" style="17" bestFit="1" customWidth="1"/>
    <col min="12" max="12" width="17.54296875" style="18" customWidth="1"/>
    <col min="13" max="17" width="8.7265625" style="18" bestFit="1" customWidth="1"/>
    <col min="18" max="24" width="9.81640625" style="18" bestFit="1" customWidth="1"/>
    <col min="25" max="25" width="17.54296875" style="18" customWidth="1"/>
    <col min="26" max="27" width="8.7265625" style="18" bestFit="1" customWidth="1"/>
    <col min="28" max="37" width="9.81640625" style="18" bestFit="1" customWidth="1"/>
    <col min="38" max="38" width="15.1796875" style="18" customWidth="1"/>
    <col min="39" max="46" width="9.1796875" style="18"/>
    <col min="47" max="50" width="9.81640625" style="18" bestFit="1" customWidth="1"/>
    <col min="51" max="16384" width="9.1796875" style="18"/>
  </cols>
  <sheetData>
    <row r="1" spans="1:50" s="16" customFormat="1" ht="58">
      <c r="A1" s="16" t="s">
        <v>50</v>
      </c>
      <c r="B1" s="14" t="s">
        <v>40</v>
      </c>
      <c r="C1" s="14" t="s">
        <v>41</v>
      </c>
      <c r="D1" s="14" t="s">
        <v>74</v>
      </c>
      <c r="E1" s="16" t="s">
        <v>11</v>
      </c>
      <c r="F1" s="14" t="s">
        <v>77</v>
      </c>
      <c r="G1" s="14" t="s">
        <v>76</v>
      </c>
      <c r="H1" s="14" t="s">
        <v>75</v>
      </c>
      <c r="I1" s="16" t="s">
        <v>42</v>
      </c>
      <c r="J1" s="16" t="s">
        <v>44</v>
      </c>
      <c r="K1" s="32" t="s">
        <v>5</v>
      </c>
      <c r="L1" s="52" t="s">
        <v>62</v>
      </c>
      <c r="M1" s="54">
        <v>1</v>
      </c>
      <c r="N1" s="54">
        <v>2</v>
      </c>
      <c r="O1" s="54">
        <v>3</v>
      </c>
      <c r="P1" s="54">
        <v>4</v>
      </c>
      <c r="Q1" s="54">
        <v>5</v>
      </c>
      <c r="R1" s="54">
        <v>6</v>
      </c>
      <c r="S1" s="54">
        <v>7</v>
      </c>
      <c r="T1" s="54">
        <v>8</v>
      </c>
      <c r="U1" s="54">
        <v>9</v>
      </c>
      <c r="V1" s="54">
        <v>10</v>
      </c>
      <c r="W1" s="54">
        <v>11</v>
      </c>
      <c r="X1" s="54">
        <v>12</v>
      </c>
      <c r="Y1" s="55" t="s">
        <v>63</v>
      </c>
      <c r="Z1" s="57">
        <v>1</v>
      </c>
      <c r="AA1" s="57">
        <v>2</v>
      </c>
      <c r="AB1" s="57">
        <v>3</v>
      </c>
      <c r="AC1" s="57">
        <v>4</v>
      </c>
      <c r="AD1" s="57">
        <v>5</v>
      </c>
      <c r="AE1" s="57">
        <v>6</v>
      </c>
      <c r="AF1" s="57">
        <v>7</v>
      </c>
      <c r="AG1" s="57">
        <v>8</v>
      </c>
      <c r="AH1" s="57">
        <v>9</v>
      </c>
      <c r="AI1" s="57">
        <v>10</v>
      </c>
      <c r="AJ1" s="57">
        <v>11</v>
      </c>
      <c r="AK1" s="57">
        <v>12</v>
      </c>
      <c r="AL1" s="63" t="s">
        <v>78</v>
      </c>
      <c r="AM1" s="65">
        <v>1</v>
      </c>
      <c r="AN1" s="65">
        <v>2</v>
      </c>
      <c r="AO1" s="65">
        <v>3</v>
      </c>
      <c r="AP1" s="65">
        <v>4</v>
      </c>
      <c r="AQ1" s="65">
        <v>5</v>
      </c>
      <c r="AR1" s="65">
        <v>6</v>
      </c>
      <c r="AS1" s="65">
        <v>7</v>
      </c>
      <c r="AT1" s="65">
        <v>8</v>
      </c>
      <c r="AU1" s="65">
        <v>9</v>
      </c>
      <c r="AV1" s="65">
        <v>10</v>
      </c>
      <c r="AW1" s="65">
        <v>11</v>
      </c>
      <c r="AX1" s="65">
        <v>12</v>
      </c>
    </row>
    <row r="2" spans="1:50" ht="14.5">
      <c r="A2" s="84" t="s">
        <v>98</v>
      </c>
      <c r="B2" s="39">
        <v>184</v>
      </c>
      <c r="C2" s="39">
        <v>533</v>
      </c>
      <c r="D2" s="39">
        <v>332</v>
      </c>
      <c r="E2" s="40">
        <v>0</v>
      </c>
      <c r="F2" s="38">
        <f>B2+TF!$F$2</f>
        <v>184</v>
      </c>
      <c r="G2" s="38">
        <f>C2+TF!$F$4</f>
        <v>533</v>
      </c>
      <c r="H2" s="38">
        <f>D2+TF!$F$6</f>
        <v>332</v>
      </c>
      <c r="I2" s="37" t="s">
        <v>43</v>
      </c>
      <c r="J2" s="37" t="s">
        <v>43</v>
      </c>
      <c r="K2" s="37" t="s">
        <v>6</v>
      </c>
      <c r="L2" s="53" t="s">
        <v>38</v>
      </c>
      <c r="M2" s="51">
        <f>$F$2*M1</f>
        <v>184</v>
      </c>
      <c r="N2" s="51">
        <f t="shared" ref="N2:X2" si="0">$F$2*N1</f>
        <v>368</v>
      </c>
      <c r="O2" s="51">
        <f t="shared" si="0"/>
        <v>552</v>
      </c>
      <c r="P2" s="51">
        <f t="shared" si="0"/>
        <v>736</v>
      </c>
      <c r="Q2" s="51">
        <f t="shared" si="0"/>
        <v>920</v>
      </c>
      <c r="R2" s="51">
        <f t="shared" si="0"/>
        <v>1104</v>
      </c>
      <c r="S2" s="51">
        <f t="shared" si="0"/>
        <v>1288</v>
      </c>
      <c r="T2" s="51">
        <f t="shared" si="0"/>
        <v>1472</v>
      </c>
      <c r="U2" s="51">
        <f t="shared" si="0"/>
        <v>1656</v>
      </c>
      <c r="V2" s="51">
        <f t="shared" si="0"/>
        <v>1840</v>
      </c>
      <c r="W2" s="51">
        <f t="shared" si="0"/>
        <v>2024</v>
      </c>
      <c r="X2" s="51">
        <f t="shared" si="0"/>
        <v>2208</v>
      </c>
      <c r="Y2" s="56" t="s">
        <v>38</v>
      </c>
      <c r="Z2" s="51">
        <f>$G$2*Z1</f>
        <v>533</v>
      </c>
      <c r="AA2" s="51">
        <f t="shared" ref="AA2:AK2" si="1">$G$2*AA1</f>
        <v>1066</v>
      </c>
      <c r="AB2" s="51">
        <f t="shared" si="1"/>
        <v>1599</v>
      </c>
      <c r="AC2" s="51">
        <f t="shared" si="1"/>
        <v>2132</v>
      </c>
      <c r="AD2" s="51">
        <f t="shared" si="1"/>
        <v>2665</v>
      </c>
      <c r="AE2" s="51">
        <f t="shared" si="1"/>
        <v>3198</v>
      </c>
      <c r="AF2" s="51">
        <f t="shared" si="1"/>
        <v>3731</v>
      </c>
      <c r="AG2" s="51">
        <f t="shared" si="1"/>
        <v>4264</v>
      </c>
      <c r="AH2" s="51">
        <f t="shared" si="1"/>
        <v>4797</v>
      </c>
      <c r="AI2" s="51">
        <f t="shared" si="1"/>
        <v>5330</v>
      </c>
      <c r="AJ2" s="51">
        <f t="shared" si="1"/>
        <v>5863</v>
      </c>
      <c r="AK2" s="51">
        <f t="shared" si="1"/>
        <v>6396</v>
      </c>
      <c r="AL2" s="64" t="s">
        <v>38</v>
      </c>
      <c r="AM2" s="51">
        <f>$H$2*AM1</f>
        <v>332</v>
      </c>
      <c r="AN2" s="51">
        <f t="shared" ref="AN2:AX2" si="2">$H$2*AN1</f>
        <v>664</v>
      </c>
      <c r="AO2" s="51">
        <f t="shared" si="2"/>
        <v>996</v>
      </c>
      <c r="AP2" s="51">
        <f t="shared" si="2"/>
        <v>1328</v>
      </c>
      <c r="AQ2" s="51">
        <f t="shared" si="2"/>
        <v>1660</v>
      </c>
      <c r="AR2" s="51">
        <f t="shared" si="2"/>
        <v>1992</v>
      </c>
      <c r="AS2" s="51">
        <f t="shared" si="2"/>
        <v>2324</v>
      </c>
      <c r="AT2" s="51">
        <f t="shared" si="2"/>
        <v>2656</v>
      </c>
      <c r="AU2" s="51">
        <f t="shared" si="2"/>
        <v>2988</v>
      </c>
      <c r="AV2" s="51">
        <f t="shared" si="2"/>
        <v>3320</v>
      </c>
      <c r="AW2" s="51">
        <f t="shared" si="2"/>
        <v>3652</v>
      </c>
      <c r="AX2" s="51">
        <f t="shared" si="2"/>
        <v>3984</v>
      </c>
    </row>
    <row r="3" spans="1:50" ht="14.5">
      <c r="A3" s="84" t="s">
        <v>99</v>
      </c>
      <c r="B3" s="39">
        <v>184</v>
      </c>
      <c r="C3" s="39">
        <v>533</v>
      </c>
      <c r="D3" s="39">
        <v>332</v>
      </c>
      <c r="E3" s="40">
        <v>0</v>
      </c>
      <c r="F3" s="38">
        <f>B3+TF!$F$2</f>
        <v>184</v>
      </c>
      <c r="G3" s="38">
        <f>C3+TF!$F$4</f>
        <v>533</v>
      </c>
      <c r="H3" s="38">
        <f>D3+TF!$F$6</f>
        <v>332</v>
      </c>
      <c r="I3" s="37" t="s">
        <v>43</v>
      </c>
      <c r="J3" s="37" t="s">
        <v>43</v>
      </c>
      <c r="K3" s="37" t="s">
        <v>6</v>
      </c>
      <c r="L3" s="53"/>
      <c r="M3" s="51">
        <f>$F$3*M1</f>
        <v>184</v>
      </c>
      <c r="N3" s="51">
        <f t="shared" ref="N3:X3" si="3">$F$3*N1</f>
        <v>368</v>
      </c>
      <c r="O3" s="51">
        <f t="shared" si="3"/>
        <v>552</v>
      </c>
      <c r="P3" s="51">
        <f t="shared" si="3"/>
        <v>736</v>
      </c>
      <c r="Q3" s="51">
        <f t="shared" si="3"/>
        <v>920</v>
      </c>
      <c r="R3" s="51">
        <f t="shared" si="3"/>
        <v>1104</v>
      </c>
      <c r="S3" s="51">
        <f t="shared" si="3"/>
        <v>1288</v>
      </c>
      <c r="T3" s="51">
        <f t="shared" si="3"/>
        <v>1472</v>
      </c>
      <c r="U3" s="51">
        <f t="shared" si="3"/>
        <v>1656</v>
      </c>
      <c r="V3" s="51">
        <f t="shared" si="3"/>
        <v>1840</v>
      </c>
      <c r="W3" s="51">
        <f t="shared" si="3"/>
        <v>2024</v>
      </c>
      <c r="X3" s="51">
        <f t="shared" si="3"/>
        <v>2208</v>
      </c>
      <c r="Y3" s="56"/>
      <c r="Z3" s="51">
        <f>$G$3*Z1</f>
        <v>533</v>
      </c>
      <c r="AA3" s="51">
        <f t="shared" ref="AA3:AK3" si="4">$G$3*AA1</f>
        <v>1066</v>
      </c>
      <c r="AB3" s="51">
        <f t="shared" si="4"/>
        <v>1599</v>
      </c>
      <c r="AC3" s="51">
        <f t="shared" si="4"/>
        <v>2132</v>
      </c>
      <c r="AD3" s="51">
        <f t="shared" si="4"/>
        <v>2665</v>
      </c>
      <c r="AE3" s="51">
        <f t="shared" si="4"/>
        <v>3198</v>
      </c>
      <c r="AF3" s="51">
        <f t="shared" si="4"/>
        <v>3731</v>
      </c>
      <c r="AG3" s="51">
        <f t="shared" si="4"/>
        <v>4264</v>
      </c>
      <c r="AH3" s="51">
        <f t="shared" si="4"/>
        <v>4797</v>
      </c>
      <c r="AI3" s="51">
        <f t="shared" si="4"/>
        <v>5330</v>
      </c>
      <c r="AJ3" s="51">
        <f t="shared" si="4"/>
        <v>5863</v>
      </c>
      <c r="AK3" s="51">
        <f t="shared" si="4"/>
        <v>6396</v>
      </c>
      <c r="AL3" s="64"/>
      <c r="AM3" s="51">
        <f>$H$3*AM1</f>
        <v>332</v>
      </c>
      <c r="AN3" s="51">
        <f t="shared" ref="AN3:AX3" si="5">$H$3*AN1</f>
        <v>664</v>
      </c>
      <c r="AO3" s="51">
        <f t="shared" si="5"/>
        <v>996</v>
      </c>
      <c r="AP3" s="51">
        <f t="shared" si="5"/>
        <v>1328</v>
      </c>
      <c r="AQ3" s="51">
        <f t="shared" si="5"/>
        <v>1660</v>
      </c>
      <c r="AR3" s="51">
        <f t="shared" si="5"/>
        <v>1992</v>
      </c>
      <c r="AS3" s="51">
        <f t="shared" si="5"/>
        <v>2324</v>
      </c>
      <c r="AT3" s="51">
        <f t="shared" si="5"/>
        <v>2656</v>
      </c>
      <c r="AU3" s="51">
        <f t="shared" si="5"/>
        <v>2988</v>
      </c>
      <c r="AV3" s="51">
        <f t="shared" si="5"/>
        <v>3320</v>
      </c>
      <c r="AW3" s="51">
        <f t="shared" si="5"/>
        <v>3652</v>
      </c>
      <c r="AX3" s="51">
        <f t="shared" si="5"/>
        <v>3984</v>
      </c>
    </row>
    <row r="4" spans="1:50" ht="14.5">
      <c r="A4" s="84" t="s">
        <v>100</v>
      </c>
      <c r="B4" s="39">
        <v>184</v>
      </c>
      <c r="C4" s="39">
        <v>533</v>
      </c>
      <c r="D4" s="39">
        <v>332</v>
      </c>
      <c r="E4" s="40">
        <v>0</v>
      </c>
      <c r="F4" s="38">
        <f>B4+TF!$F$2</f>
        <v>184</v>
      </c>
      <c r="G4" s="38">
        <f>C4+TF!$F$4</f>
        <v>533</v>
      </c>
      <c r="H4" s="38">
        <f>D4+TF!$F$6</f>
        <v>332</v>
      </c>
      <c r="I4" s="37" t="s">
        <v>43</v>
      </c>
      <c r="J4" s="37" t="s">
        <v>43</v>
      </c>
      <c r="K4" s="37" t="s">
        <v>6</v>
      </c>
      <c r="L4" s="53"/>
      <c r="M4" s="51">
        <f>$F$4*M1</f>
        <v>184</v>
      </c>
      <c r="N4" s="51">
        <f t="shared" ref="N4:X4" si="6">$F$4*N1</f>
        <v>368</v>
      </c>
      <c r="O4" s="51">
        <f t="shared" si="6"/>
        <v>552</v>
      </c>
      <c r="P4" s="51">
        <f t="shared" si="6"/>
        <v>736</v>
      </c>
      <c r="Q4" s="51">
        <f t="shared" si="6"/>
        <v>920</v>
      </c>
      <c r="R4" s="51">
        <f t="shared" si="6"/>
        <v>1104</v>
      </c>
      <c r="S4" s="51">
        <f t="shared" si="6"/>
        <v>1288</v>
      </c>
      <c r="T4" s="51">
        <f t="shared" si="6"/>
        <v>1472</v>
      </c>
      <c r="U4" s="51">
        <f t="shared" si="6"/>
        <v>1656</v>
      </c>
      <c r="V4" s="51">
        <f t="shared" si="6"/>
        <v>1840</v>
      </c>
      <c r="W4" s="51">
        <f t="shared" si="6"/>
        <v>2024</v>
      </c>
      <c r="X4" s="51">
        <f t="shared" si="6"/>
        <v>2208</v>
      </c>
      <c r="Y4" s="56"/>
      <c r="Z4" s="51">
        <f>$G$4*Z1</f>
        <v>533</v>
      </c>
      <c r="AA4" s="51">
        <f t="shared" ref="AA4:AK4" si="7">$G$4*AA1</f>
        <v>1066</v>
      </c>
      <c r="AB4" s="51">
        <f t="shared" si="7"/>
        <v>1599</v>
      </c>
      <c r="AC4" s="51">
        <f t="shared" si="7"/>
        <v>2132</v>
      </c>
      <c r="AD4" s="51">
        <f t="shared" si="7"/>
        <v>2665</v>
      </c>
      <c r="AE4" s="51">
        <f t="shared" si="7"/>
        <v>3198</v>
      </c>
      <c r="AF4" s="51">
        <f t="shared" si="7"/>
        <v>3731</v>
      </c>
      <c r="AG4" s="51">
        <f t="shared" si="7"/>
        <v>4264</v>
      </c>
      <c r="AH4" s="51">
        <f t="shared" si="7"/>
        <v>4797</v>
      </c>
      <c r="AI4" s="51">
        <f t="shared" si="7"/>
        <v>5330</v>
      </c>
      <c r="AJ4" s="51">
        <f t="shared" si="7"/>
        <v>5863</v>
      </c>
      <c r="AK4" s="51">
        <f t="shared" si="7"/>
        <v>6396</v>
      </c>
      <c r="AL4" s="64"/>
      <c r="AM4" s="51">
        <f>$H$4*AM1</f>
        <v>332</v>
      </c>
      <c r="AN4" s="51">
        <f t="shared" ref="AN4:AX4" si="8">$H$4*AN1</f>
        <v>664</v>
      </c>
      <c r="AO4" s="51">
        <f t="shared" si="8"/>
        <v>996</v>
      </c>
      <c r="AP4" s="51">
        <f t="shared" si="8"/>
        <v>1328</v>
      </c>
      <c r="AQ4" s="51">
        <f t="shared" si="8"/>
        <v>1660</v>
      </c>
      <c r="AR4" s="51">
        <f t="shared" si="8"/>
        <v>1992</v>
      </c>
      <c r="AS4" s="51">
        <f t="shared" si="8"/>
        <v>2324</v>
      </c>
      <c r="AT4" s="51">
        <f t="shared" si="8"/>
        <v>2656</v>
      </c>
      <c r="AU4" s="51">
        <f t="shared" si="8"/>
        <v>2988</v>
      </c>
      <c r="AV4" s="51">
        <f t="shared" si="8"/>
        <v>3320</v>
      </c>
      <c r="AW4" s="51">
        <f t="shared" si="8"/>
        <v>3652</v>
      </c>
      <c r="AX4" s="51">
        <f t="shared" si="8"/>
        <v>3984</v>
      </c>
    </row>
    <row r="5" spans="1:50" ht="14.5">
      <c r="A5" s="84" t="s">
        <v>101</v>
      </c>
      <c r="B5" s="39">
        <v>184</v>
      </c>
      <c r="C5" s="39">
        <v>533</v>
      </c>
      <c r="D5" s="39">
        <v>332</v>
      </c>
      <c r="E5" s="40">
        <v>0</v>
      </c>
      <c r="F5" s="38">
        <f>B5+TF!$F$2</f>
        <v>184</v>
      </c>
      <c r="G5" s="38">
        <f>C5+TF!$F$4</f>
        <v>533</v>
      </c>
      <c r="H5" s="38">
        <f>D5+TF!$F$6</f>
        <v>332</v>
      </c>
      <c r="I5" s="37" t="s">
        <v>43</v>
      </c>
      <c r="J5" s="37" t="s">
        <v>43</v>
      </c>
      <c r="K5" s="37" t="s">
        <v>6</v>
      </c>
      <c r="L5" s="53"/>
      <c r="M5" s="51">
        <f>$F$5*M1</f>
        <v>184</v>
      </c>
      <c r="N5" s="51">
        <f t="shared" ref="N5:X5" si="9">$F$5*N1</f>
        <v>368</v>
      </c>
      <c r="O5" s="51">
        <f t="shared" si="9"/>
        <v>552</v>
      </c>
      <c r="P5" s="51">
        <f t="shared" si="9"/>
        <v>736</v>
      </c>
      <c r="Q5" s="51">
        <f t="shared" si="9"/>
        <v>920</v>
      </c>
      <c r="R5" s="51">
        <f t="shared" si="9"/>
        <v>1104</v>
      </c>
      <c r="S5" s="51">
        <f t="shared" si="9"/>
        <v>1288</v>
      </c>
      <c r="T5" s="51">
        <f t="shared" si="9"/>
        <v>1472</v>
      </c>
      <c r="U5" s="51">
        <f t="shared" si="9"/>
        <v>1656</v>
      </c>
      <c r="V5" s="51">
        <f t="shared" si="9"/>
        <v>1840</v>
      </c>
      <c r="W5" s="51">
        <f t="shared" si="9"/>
        <v>2024</v>
      </c>
      <c r="X5" s="51">
        <f t="shared" si="9"/>
        <v>2208</v>
      </c>
      <c r="Y5" s="56"/>
      <c r="Z5" s="51">
        <f>$G$5*Z1</f>
        <v>533</v>
      </c>
      <c r="AA5" s="51">
        <f t="shared" ref="AA5:AK5" si="10">$G$5*AA1</f>
        <v>1066</v>
      </c>
      <c r="AB5" s="51">
        <f t="shared" si="10"/>
        <v>1599</v>
      </c>
      <c r="AC5" s="51">
        <f t="shared" si="10"/>
        <v>2132</v>
      </c>
      <c r="AD5" s="51">
        <f t="shared" si="10"/>
        <v>2665</v>
      </c>
      <c r="AE5" s="51">
        <f t="shared" si="10"/>
        <v>3198</v>
      </c>
      <c r="AF5" s="51">
        <f t="shared" si="10"/>
        <v>3731</v>
      </c>
      <c r="AG5" s="51">
        <f t="shared" si="10"/>
        <v>4264</v>
      </c>
      <c r="AH5" s="51">
        <f t="shared" si="10"/>
        <v>4797</v>
      </c>
      <c r="AI5" s="51">
        <f t="shared" si="10"/>
        <v>5330</v>
      </c>
      <c r="AJ5" s="51">
        <f t="shared" si="10"/>
        <v>5863</v>
      </c>
      <c r="AK5" s="51">
        <f t="shared" si="10"/>
        <v>6396</v>
      </c>
      <c r="AL5" s="64"/>
      <c r="AM5" s="51">
        <f>$H$5*AM1</f>
        <v>332</v>
      </c>
      <c r="AN5" s="51">
        <f t="shared" ref="AN5:AX5" si="11">$H$5*AN1</f>
        <v>664</v>
      </c>
      <c r="AO5" s="51">
        <f t="shared" si="11"/>
        <v>996</v>
      </c>
      <c r="AP5" s="51">
        <f t="shared" si="11"/>
        <v>1328</v>
      </c>
      <c r="AQ5" s="51">
        <f t="shared" si="11"/>
        <v>1660</v>
      </c>
      <c r="AR5" s="51">
        <f t="shared" si="11"/>
        <v>1992</v>
      </c>
      <c r="AS5" s="51">
        <f t="shared" si="11"/>
        <v>2324</v>
      </c>
      <c r="AT5" s="51">
        <f t="shared" si="11"/>
        <v>2656</v>
      </c>
      <c r="AU5" s="51">
        <f t="shared" si="11"/>
        <v>2988</v>
      </c>
      <c r="AV5" s="51">
        <f t="shared" si="11"/>
        <v>3320</v>
      </c>
      <c r="AW5" s="51">
        <f t="shared" si="11"/>
        <v>3652</v>
      </c>
      <c r="AX5" s="51">
        <f t="shared" si="11"/>
        <v>3984</v>
      </c>
    </row>
    <row r="6" spans="1:50" ht="14.5">
      <c r="A6" s="84" t="s">
        <v>102</v>
      </c>
      <c r="B6" s="39">
        <v>184</v>
      </c>
      <c r="C6" s="39">
        <v>533</v>
      </c>
      <c r="D6" s="39">
        <v>332</v>
      </c>
      <c r="E6" s="40">
        <v>0</v>
      </c>
      <c r="F6" s="38">
        <f>B6+TF!$F$2</f>
        <v>184</v>
      </c>
      <c r="G6" s="38">
        <f>C6+TF!$F$4</f>
        <v>533</v>
      </c>
      <c r="H6" s="38">
        <f>D6+TF!$F$6</f>
        <v>332</v>
      </c>
      <c r="I6" s="37" t="s">
        <v>43</v>
      </c>
      <c r="J6" s="37" t="s">
        <v>43</v>
      </c>
      <c r="K6" s="37" t="s">
        <v>6</v>
      </c>
      <c r="L6" s="53"/>
      <c r="M6" s="51">
        <f>$F$6*M1</f>
        <v>184</v>
      </c>
      <c r="N6" s="51">
        <f t="shared" ref="N6:X6" si="12">$F$6*N1</f>
        <v>368</v>
      </c>
      <c r="O6" s="51">
        <f t="shared" si="12"/>
        <v>552</v>
      </c>
      <c r="P6" s="51">
        <f t="shared" si="12"/>
        <v>736</v>
      </c>
      <c r="Q6" s="51">
        <f t="shared" si="12"/>
        <v>920</v>
      </c>
      <c r="R6" s="51">
        <f t="shared" si="12"/>
        <v>1104</v>
      </c>
      <c r="S6" s="51">
        <f t="shared" si="12"/>
        <v>1288</v>
      </c>
      <c r="T6" s="51">
        <f t="shared" si="12"/>
        <v>1472</v>
      </c>
      <c r="U6" s="51">
        <f t="shared" si="12"/>
        <v>1656</v>
      </c>
      <c r="V6" s="51">
        <f t="shared" si="12"/>
        <v>1840</v>
      </c>
      <c r="W6" s="51">
        <f t="shared" si="12"/>
        <v>2024</v>
      </c>
      <c r="X6" s="51">
        <f t="shared" si="12"/>
        <v>2208</v>
      </c>
      <c r="Y6" s="56"/>
      <c r="Z6" s="51">
        <f>$G$6*Z1</f>
        <v>533</v>
      </c>
      <c r="AA6" s="51">
        <f t="shared" ref="AA6:AK6" si="13">$G$6*AA1</f>
        <v>1066</v>
      </c>
      <c r="AB6" s="51">
        <f t="shared" si="13"/>
        <v>1599</v>
      </c>
      <c r="AC6" s="51">
        <f t="shared" si="13"/>
        <v>2132</v>
      </c>
      <c r="AD6" s="51">
        <f t="shared" si="13"/>
        <v>2665</v>
      </c>
      <c r="AE6" s="51">
        <f t="shared" si="13"/>
        <v>3198</v>
      </c>
      <c r="AF6" s="51">
        <f t="shared" si="13"/>
        <v>3731</v>
      </c>
      <c r="AG6" s="51">
        <f t="shared" si="13"/>
        <v>4264</v>
      </c>
      <c r="AH6" s="51">
        <f t="shared" si="13"/>
        <v>4797</v>
      </c>
      <c r="AI6" s="51">
        <f t="shared" si="13"/>
        <v>5330</v>
      </c>
      <c r="AJ6" s="51">
        <f t="shared" si="13"/>
        <v>5863</v>
      </c>
      <c r="AK6" s="51">
        <f t="shared" si="13"/>
        <v>6396</v>
      </c>
      <c r="AL6" s="64"/>
      <c r="AM6" s="51">
        <f>$H$6*AM1</f>
        <v>332</v>
      </c>
      <c r="AN6" s="51">
        <f t="shared" ref="AN6:AX6" si="14">$H$6*AN1</f>
        <v>664</v>
      </c>
      <c r="AO6" s="51">
        <f t="shared" si="14"/>
        <v>996</v>
      </c>
      <c r="AP6" s="51">
        <f t="shared" si="14"/>
        <v>1328</v>
      </c>
      <c r="AQ6" s="51">
        <f t="shared" si="14"/>
        <v>1660</v>
      </c>
      <c r="AR6" s="51">
        <f t="shared" si="14"/>
        <v>1992</v>
      </c>
      <c r="AS6" s="51">
        <f t="shared" si="14"/>
        <v>2324</v>
      </c>
      <c r="AT6" s="51">
        <f t="shared" si="14"/>
        <v>2656</v>
      </c>
      <c r="AU6" s="51">
        <f t="shared" si="14"/>
        <v>2988</v>
      </c>
      <c r="AV6" s="51">
        <f t="shared" si="14"/>
        <v>3320</v>
      </c>
      <c r="AW6" s="51">
        <f t="shared" si="14"/>
        <v>3652</v>
      </c>
      <c r="AX6" s="51">
        <f t="shared" si="14"/>
        <v>3984</v>
      </c>
    </row>
    <row r="7" spans="1:50" ht="14.5">
      <c r="A7" s="84" t="s">
        <v>103</v>
      </c>
      <c r="B7" s="39">
        <v>184</v>
      </c>
      <c r="C7" s="39">
        <v>533</v>
      </c>
      <c r="D7" s="39">
        <v>332</v>
      </c>
      <c r="E7" s="40">
        <v>0</v>
      </c>
      <c r="F7" s="38">
        <f>B7+TF!$F$2</f>
        <v>184</v>
      </c>
      <c r="G7" s="38">
        <f>C7+TF!$F$4</f>
        <v>533</v>
      </c>
      <c r="H7" s="38">
        <f>D7+TF!$F$6</f>
        <v>332</v>
      </c>
      <c r="I7" s="37" t="s">
        <v>43</v>
      </c>
      <c r="J7" s="37" t="s">
        <v>43</v>
      </c>
      <c r="K7" s="37" t="s">
        <v>6</v>
      </c>
      <c r="L7" s="53"/>
      <c r="M7" s="51">
        <f>$F$7*M1</f>
        <v>184</v>
      </c>
      <c r="N7" s="51">
        <f t="shared" ref="N7:X7" si="15">$F$7*N1</f>
        <v>368</v>
      </c>
      <c r="O7" s="51">
        <f t="shared" si="15"/>
        <v>552</v>
      </c>
      <c r="P7" s="51">
        <f t="shared" si="15"/>
        <v>736</v>
      </c>
      <c r="Q7" s="51">
        <f t="shared" si="15"/>
        <v>920</v>
      </c>
      <c r="R7" s="51">
        <f t="shared" si="15"/>
        <v>1104</v>
      </c>
      <c r="S7" s="51">
        <f t="shared" si="15"/>
        <v>1288</v>
      </c>
      <c r="T7" s="51">
        <f t="shared" si="15"/>
        <v>1472</v>
      </c>
      <c r="U7" s="51">
        <f t="shared" si="15"/>
        <v>1656</v>
      </c>
      <c r="V7" s="51">
        <f t="shared" si="15"/>
        <v>1840</v>
      </c>
      <c r="W7" s="51">
        <f t="shared" si="15"/>
        <v>2024</v>
      </c>
      <c r="X7" s="51">
        <f t="shared" si="15"/>
        <v>2208</v>
      </c>
      <c r="Y7" s="56"/>
      <c r="Z7" s="51">
        <f>$G$7*Z1</f>
        <v>533</v>
      </c>
      <c r="AA7" s="51">
        <f t="shared" ref="AA7:AK7" si="16">$G$7*AA1</f>
        <v>1066</v>
      </c>
      <c r="AB7" s="51">
        <f t="shared" si="16"/>
        <v>1599</v>
      </c>
      <c r="AC7" s="51">
        <f t="shared" si="16"/>
        <v>2132</v>
      </c>
      <c r="AD7" s="51">
        <f t="shared" si="16"/>
        <v>2665</v>
      </c>
      <c r="AE7" s="51">
        <f t="shared" si="16"/>
        <v>3198</v>
      </c>
      <c r="AF7" s="51">
        <f t="shared" si="16"/>
        <v>3731</v>
      </c>
      <c r="AG7" s="51">
        <f t="shared" si="16"/>
        <v>4264</v>
      </c>
      <c r="AH7" s="51">
        <f t="shared" si="16"/>
        <v>4797</v>
      </c>
      <c r="AI7" s="51">
        <f t="shared" si="16"/>
        <v>5330</v>
      </c>
      <c r="AJ7" s="51">
        <f t="shared" si="16"/>
        <v>5863</v>
      </c>
      <c r="AK7" s="51">
        <f t="shared" si="16"/>
        <v>6396</v>
      </c>
      <c r="AL7" s="64"/>
      <c r="AM7" s="51">
        <f>$H$7*AM1</f>
        <v>332</v>
      </c>
      <c r="AN7" s="51">
        <f t="shared" ref="AN7:AX7" si="17">$H$7*AN1</f>
        <v>664</v>
      </c>
      <c r="AO7" s="51">
        <f t="shared" si="17"/>
        <v>996</v>
      </c>
      <c r="AP7" s="51">
        <f t="shared" si="17"/>
        <v>1328</v>
      </c>
      <c r="AQ7" s="51">
        <f t="shared" si="17"/>
        <v>1660</v>
      </c>
      <c r="AR7" s="51">
        <f t="shared" si="17"/>
        <v>1992</v>
      </c>
      <c r="AS7" s="51">
        <f t="shared" si="17"/>
        <v>2324</v>
      </c>
      <c r="AT7" s="51">
        <f t="shared" si="17"/>
        <v>2656</v>
      </c>
      <c r="AU7" s="51">
        <f t="shared" si="17"/>
        <v>2988</v>
      </c>
      <c r="AV7" s="51">
        <f t="shared" si="17"/>
        <v>3320</v>
      </c>
      <c r="AW7" s="51">
        <f t="shared" si="17"/>
        <v>3652</v>
      </c>
      <c r="AX7" s="51">
        <f t="shared" si="17"/>
        <v>3984</v>
      </c>
    </row>
    <row r="8" spans="1:50" ht="14.5">
      <c r="A8" s="84" t="s">
        <v>104</v>
      </c>
      <c r="B8" s="39">
        <v>184</v>
      </c>
      <c r="C8" s="39">
        <v>533</v>
      </c>
      <c r="D8" s="39">
        <v>332</v>
      </c>
      <c r="E8" s="40">
        <v>0</v>
      </c>
      <c r="F8" s="38">
        <f>B8+TF!$F$2</f>
        <v>184</v>
      </c>
      <c r="G8" s="38">
        <f>C8+TF!$F$4</f>
        <v>533</v>
      </c>
      <c r="H8" s="38">
        <f>D8+TF!$F$6</f>
        <v>332</v>
      </c>
      <c r="I8" s="37" t="s">
        <v>43</v>
      </c>
      <c r="J8" s="37" t="s">
        <v>43</v>
      </c>
      <c r="K8" s="37" t="s">
        <v>6</v>
      </c>
      <c r="L8" s="53"/>
      <c r="M8" s="51">
        <f>$F$8*M1</f>
        <v>184</v>
      </c>
      <c r="N8" s="51">
        <f t="shared" ref="N8:X8" si="18">$F$8*N1</f>
        <v>368</v>
      </c>
      <c r="O8" s="51">
        <f t="shared" si="18"/>
        <v>552</v>
      </c>
      <c r="P8" s="51">
        <f t="shared" si="18"/>
        <v>736</v>
      </c>
      <c r="Q8" s="51">
        <f t="shared" si="18"/>
        <v>920</v>
      </c>
      <c r="R8" s="51">
        <f t="shared" si="18"/>
        <v>1104</v>
      </c>
      <c r="S8" s="51">
        <f t="shared" si="18"/>
        <v>1288</v>
      </c>
      <c r="T8" s="51">
        <f t="shared" si="18"/>
        <v>1472</v>
      </c>
      <c r="U8" s="51">
        <f t="shared" si="18"/>
        <v>1656</v>
      </c>
      <c r="V8" s="51">
        <f t="shared" si="18"/>
        <v>1840</v>
      </c>
      <c r="W8" s="51">
        <f t="shared" si="18"/>
        <v>2024</v>
      </c>
      <c r="X8" s="51">
        <f t="shared" si="18"/>
        <v>2208</v>
      </c>
      <c r="Y8" s="56"/>
      <c r="Z8" s="51">
        <f>$G$8*Z1</f>
        <v>533</v>
      </c>
      <c r="AA8" s="51">
        <f t="shared" ref="AA8:AK8" si="19">$G$8*AA1</f>
        <v>1066</v>
      </c>
      <c r="AB8" s="51">
        <f t="shared" si="19"/>
        <v>1599</v>
      </c>
      <c r="AC8" s="51">
        <f t="shared" si="19"/>
        <v>2132</v>
      </c>
      <c r="AD8" s="51">
        <f t="shared" si="19"/>
        <v>2665</v>
      </c>
      <c r="AE8" s="51">
        <f t="shared" si="19"/>
        <v>3198</v>
      </c>
      <c r="AF8" s="51">
        <f t="shared" si="19"/>
        <v>3731</v>
      </c>
      <c r="AG8" s="51">
        <f t="shared" si="19"/>
        <v>4264</v>
      </c>
      <c r="AH8" s="51">
        <f t="shared" si="19"/>
        <v>4797</v>
      </c>
      <c r="AI8" s="51">
        <f t="shared" si="19"/>
        <v>5330</v>
      </c>
      <c r="AJ8" s="51">
        <f t="shared" si="19"/>
        <v>5863</v>
      </c>
      <c r="AK8" s="51">
        <f t="shared" si="19"/>
        <v>6396</v>
      </c>
      <c r="AL8" s="64"/>
      <c r="AM8" s="51">
        <f>$H$8*AM1</f>
        <v>332</v>
      </c>
      <c r="AN8" s="51">
        <f t="shared" ref="AN8:AX8" si="20">$H$8*AN1</f>
        <v>664</v>
      </c>
      <c r="AO8" s="51">
        <f t="shared" si="20"/>
        <v>996</v>
      </c>
      <c r="AP8" s="51">
        <f t="shared" si="20"/>
        <v>1328</v>
      </c>
      <c r="AQ8" s="51">
        <f t="shared" si="20"/>
        <v>1660</v>
      </c>
      <c r="AR8" s="51">
        <f t="shared" si="20"/>
        <v>1992</v>
      </c>
      <c r="AS8" s="51">
        <f t="shared" si="20"/>
        <v>2324</v>
      </c>
      <c r="AT8" s="51">
        <f t="shared" si="20"/>
        <v>2656</v>
      </c>
      <c r="AU8" s="51">
        <f t="shared" si="20"/>
        <v>2988</v>
      </c>
      <c r="AV8" s="51">
        <f t="shared" si="20"/>
        <v>3320</v>
      </c>
      <c r="AW8" s="51">
        <f t="shared" si="20"/>
        <v>3652</v>
      </c>
      <c r="AX8" s="51">
        <f t="shared" si="20"/>
        <v>3984</v>
      </c>
    </row>
    <row r="9" spans="1:50" ht="14.5">
      <c r="A9" s="84" t="s">
        <v>105</v>
      </c>
      <c r="B9" s="39">
        <v>184</v>
      </c>
      <c r="C9" s="39">
        <v>533</v>
      </c>
      <c r="D9" s="39">
        <v>332</v>
      </c>
      <c r="E9" s="40">
        <v>0</v>
      </c>
      <c r="F9" s="38">
        <f>B9+TF!$F$2</f>
        <v>184</v>
      </c>
      <c r="G9" s="38">
        <f>C9+TF!$F$4</f>
        <v>533</v>
      </c>
      <c r="H9" s="38">
        <f>D9+TF!$F$6</f>
        <v>332</v>
      </c>
      <c r="I9" s="37" t="s">
        <v>43</v>
      </c>
      <c r="J9" s="37" t="s">
        <v>43</v>
      </c>
      <c r="K9" s="37" t="s">
        <v>6</v>
      </c>
      <c r="L9" s="53"/>
      <c r="M9" s="51">
        <f>$F$9*M1</f>
        <v>184</v>
      </c>
      <c r="N9" s="51">
        <f t="shared" ref="N9:X9" si="21">$F$9*N1</f>
        <v>368</v>
      </c>
      <c r="O9" s="51">
        <f t="shared" si="21"/>
        <v>552</v>
      </c>
      <c r="P9" s="51">
        <f t="shared" si="21"/>
        <v>736</v>
      </c>
      <c r="Q9" s="51">
        <f t="shared" si="21"/>
        <v>920</v>
      </c>
      <c r="R9" s="51">
        <f t="shared" si="21"/>
        <v>1104</v>
      </c>
      <c r="S9" s="51">
        <f t="shared" si="21"/>
        <v>1288</v>
      </c>
      <c r="T9" s="51">
        <f t="shared" si="21"/>
        <v>1472</v>
      </c>
      <c r="U9" s="51">
        <f t="shared" si="21"/>
        <v>1656</v>
      </c>
      <c r="V9" s="51">
        <f t="shared" si="21"/>
        <v>1840</v>
      </c>
      <c r="W9" s="51">
        <f t="shared" si="21"/>
        <v>2024</v>
      </c>
      <c r="X9" s="51">
        <f t="shared" si="21"/>
        <v>2208</v>
      </c>
      <c r="Y9" s="56"/>
      <c r="Z9" s="51">
        <f>$G$9*Z1</f>
        <v>533</v>
      </c>
      <c r="AA9" s="51">
        <f t="shared" ref="AA9:AK9" si="22">$G$9*AA1</f>
        <v>1066</v>
      </c>
      <c r="AB9" s="51">
        <f t="shared" si="22"/>
        <v>1599</v>
      </c>
      <c r="AC9" s="51">
        <f t="shared" si="22"/>
        <v>2132</v>
      </c>
      <c r="AD9" s="51">
        <f t="shared" si="22"/>
        <v>2665</v>
      </c>
      <c r="AE9" s="51">
        <f t="shared" si="22"/>
        <v>3198</v>
      </c>
      <c r="AF9" s="51">
        <f t="shared" si="22"/>
        <v>3731</v>
      </c>
      <c r="AG9" s="51">
        <f t="shared" si="22"/>
        <v>4264</v>
      </c>
      <c r="AH9" s="51">
        <f t="shared" si="22"/>
        <v>4797</v>
      </c>
      <c r="AI9" s="51">
        <f t="shared" si="22"/>
        <v>5330</v>
      </c>
      <c r="AJ9" s="51">
        <f t="shared" si="22"/>
        <v>5863</v>
      </c>
      <c r="AK9" s="51">
        <f t="shared" si="22"/>
        <v>6396</v>
      </c>
      <c r="AL9" s="64"/>
      <c r="AM9" s="51">
        <f>$H$9*AM1</f>
        <v>332</v>
      </c>
      <c r="AN9" s="51">
        <f t="shared" ref="AN9:AX9" si="23">$H$9*AN1</f>
        <v>664</v>
      </c>
      <c r="AO9" s="51">
        <f t="shared" si="23"/>
        <v>996</v>
      </c>
      <c r="AP9" s="51">
        <f t="shared" si="23"/>
        <v>1328</v>
      </c>
      <c r="AQ9" s="51">
        <f t="shared" si="23"/>
        <v>1660</v>
      </c>
      <c r="AR9" s="51">
        <f t="shared" si="23"/>
        <v>1992</v>
      </c>
      <c r="AS9" s="51">
        <f t="shared" si="23"/>
        <v>2324</v>
      </c>
      <c r="AT9" s="51">
        <f t="shared" si="23"/>
        <v>2656</v>
      </c>
      <c r="AU9" s="51">
        <f t="shared" si="23"/>
        <v>2988</v>
      </c>
      <c r="AV9" s="51">
        <f t="shared" si="23"/>
        <v>3320</v>
      </c>
      <c r="AW9" s="51">
        <f t="shared" si="23"/>
        <v>3652</v>
      </c>
      <c r="AX9" s="51">
        <f t="shared" si="23"/>
        <v>3984</v>
      </c>
    </row>
    <row r="10" spans="1:50" ht="14.5">
      <c r="A10" s="84" t="s">
        <v>106</v>
      </c>
      <c r="B10" s="39">
        <v>184</v>
      </c>
      <c r="C10" s="39">
        <v>533</v>
      </c>
      <c r="D10" s="39">
        <v>332</v>
      </c>
      <c r="E10" s="40">
        <v>0</v>
      </c>
      <c r="F10" s="38">
        <f>B10+TF!$F$2</f>
        <v>184</v>
      </c>
      <c r="G10" s="38">
        <f>C10+TF!$F$4</f>
        <v>533</v>
      </c>
      <c r="H10" s="38">
        <f>D10+TF!$F$6</f>
        <v>332</v>
      </c>
      <c r="I10" s="37" t="s">
        <v>43</v>
      </c>
      <c r="J10" s="37" t="s">
        <v>43</v>
      </c>
      <c r="K10" s="37" t="s">
        <v>6</v>
      </c>
      <c r="L10" s="53"/>
      <c r="M10" s="51">
        <f>$F$10*M1</f>
        <v>184</v>
      </c>
      <c r="N10" s="51">
        <f t="shared" ref="N10:X10" si="24">$F$10*N1</f>
        <v>368</v>
      </c>
      <c r="O10" s="51">
        <f t="shared" si="24"/>
        <v>552</v>
      </c>
      <c r="P10" s="51">
        <f t="shared" si="24"/>
        <v>736</v>
      </c>
      <c r="Q10" s="51">
        <f t="shared" si="24"/>
        <v>920</v>
      </c>
      <c r="R10" s="51">
        <f t="shared" si="24"/>
        <v>1104</v>
      </c>
      <c r="S10" s="51">
        <f t="shared" si="24"/>
        <v>1288</v>
      </c>
      <c r="T10" s="51">
        <f t="shared" si="24"/>
        <v>1472</v>
      </c>
      <c r="U10" s="51">
        <f t="shared" si="24"/>
        <v>1656</v>
      </c>
      <c r="V10" s="51">
        <f t="shared" si="24"/>
        <v>1840</v>
      </c>
      <c r="W10" s="51">
        <f t="shared" si="24"/>
        <v>2024</v>
      </c>
      <c r="X10" s="51">
        <f t="shared" si="24"/>
        <v>2208</v>
      </c>
      <c r="Y10" s="56"/>
      <c r="Z10" s="51">
        <f>$G$10*Z1</f>
        <v>533</v>
      </c>
      <c r="AA10" s="51">
        <f t="shared" ref="AA10:AK10" si="25">$G$10*AA1</f>
        <v>1066</v>
      </c>
      <c r="AB10" s="51">
        <f t="shared" si="25"/>
        <v>1599</v>
      </c>
      <c r="AC10" s="51">
        <f t="shared" si="25"/>
        <v>2132</v>
      </c>
      <c r="AD10" s="51">
        <f t="shared" si="25"/>
        <v>2665</v>
      </c>
      <c r="AE10" s="51">
        <f t="shared" si="25"/>
        <v>3198</v>
      </c>
      <c r="AF10" s="51">
        <f t="shared" si="25"/>
        <v>3731</v>
      </c>
      <c r="AG10" s="51">
        <f t="shared" si="25"/>
        <v>4264</v>
      </c>
      <c r="AH10" s="51">
        <f t="shared" si="25"/>
        <v>4797</v>
      </c>
      <c r="AI10" s="51">
        <f t="shared" si="25"/>
        <v>5330</v>
      </c>
      <c r="AJ10" s="51">
        <f t="shared" si="25"/>
        <v>5863</v>
      </c>
      <c r="AK10" s="51">
        <f t="shared" si="25"/>
        <v>6396</v>
      </c>
      <c r="AL10" s="64"/>
      <c r="AM10" s="51">
        <f>$H$10*AM1</f>
        <v>332</v>
      </c>
      <c r="AN10" s="51">
        <f t="shared" ref="AN10:AX10" si="26">$H$10*AN1</f>
        <v>664</v>
      </c>
      <c r="AO10" s="51">
        <f t="shared" si="26"/>
        <v>996</v>
      </c>
      <c r="AP10" s="51">
        <f t="shared" si="26"/>
        <v>1328</v>
      </c>
      <c r="AQ10" s="51">
        <f t="shared" si="26"/>
        <v>1660</v>
      </c>
      <c r="AR10" s="51">
        <f t="shared" si="26"/>
        <v>1992</v>
      </c>
      <c r="AS10" s="51">
        <f t="shared" si="26"/>
        <v>2324</v>
      </c>
      <c r="AT10" s="51">
        <f t="shared" si="26"/>
        <v>2656</v>
      </c>
      <c r="AU10" s="51">
        <f t="shared" si="26"/>
        <v>2988</v>
      </c>
      <c r="AV10" s="51">
        <f t="shared" si="26"/>
        <v>3320</v>
      </c>
      <c r="AW10" s="51">
        <f t="shared" si="26"/>
        <v>3652</v>
      </c>
      <c r="AX10" s="51">
        <f t="shared" si="26"/>
        <v>3984</v>
      </c>
    </row>
    <row r="11" spans="1:50" ht="14.5">
      <c r="A11" s="84" t="s">
        <v>107</v>
      </c>
      <c r="B11" s="39">
        <v>184</v>
      </c>
      <c r="C11" s="39">
        <v>533</v>
      </c>
      <c r="D11" s="39">
        <v>332</v>
      </c>
      <c r="E11" s="40">
        <v>0</v>
      </c>
      <c r="F11" s="38">
        <f>B11+TF!$F$2</f>
        <v>184</v>
      </c>
      <c r="G11" s="38">
        <f>C11+TF!$F$4</f>
        <v>533</v>
      </c>
      <c r="H11" s="38">
        <f>D11+TF!$F$6</f>
        <v>332</v>
      </c>
      <c r="I11" s="37" t="s">
        <v>43</v>
      </c>
      <c r="J11" s="37" t="s">
        <v>43</v>
      </c>
      <c r="K11" s="37" t="s">
        <v>6</v>
      </c>
      <c r="L11" s="53"/>
      <c r="M11" s="51">
        <f>$F$11*M1</f>
        <v>184</v>
      </c>
      <c r="N11" s="51">
        <f t="shared" ref="N11:X11" si="27">$F$11*N1</f>
        <v>368</v>
      </c>
      <c r="O11" s="51">
        <f t="shared" si="27"/>
        <v>552</v>
      </c>
      <c r="P11" s="51">
        <f t="shared" si="27"/>
        <v>736</v>
      </c>
      <c r="Q11" s="51">
        <f t="shared" si="27"/>
        <v>920</v>
      </c>
      <c r="R11" s="51">
        <f t="shared" si="27"/>
        <v>1104</v>
      </c>
      <c r="S11" s="51">
        <f t="shared" si="27"/>
        <v>1288</v>
      </c>
      <c r="T11" s="51">
        <f t="shared" si="27"/>
        <v>1472</v>
      </c>
      <c r="U11" s="51">
        <f t="shared" si="27"/>
        <v>1656</v>
      </c>
      <c r="V11" s="51">
        <f t="shared" si="27"/>
        <v>1840</v>
      </c>
      <c r="W11" s="51">
        <f t="shared" si="27"/>
        <v>2024</v>
      </c>
      <c r="X11" s="51">
        <f t="shared" si="27"/>
        <v>2208</v>
      </c>
      <c r="Y11" s="56"/>
      <c r="Z11" s="51">
        <f>$G$11*Z1</f>
        <v>533</v>
      </c>
      <c r="AA11" s="51">
        <f t="shared" ref="AA11:AK11" si="28">$G$11*AA1</f>
        <v>1066</v>
      </c>
      <c r="AB11" s="51">
        <f t="shared" si="28"/>
        <v>1599</v>
      </c>
      <c r="AC11" s="51">
        <f t="shared" si="28"/>
        <v>2132</v>
      </c>
      <c r="AD11" s="51">
        <f t="shared" si="28"/>
        <v>2665</v>
      </c>
      <c r="AE11" s="51">
        <f t="shared" si="28"/>
        <v>3198</v>
      </c>
      <c r="AF11" s="51">
        <f t="shared" si="28"/>
        <v>3731</v>
      </c>
      <c r="AG11" s="51">
        <f t="shared" si="28"/>
        <v>4264</v>
      </c>
      <c r="AH11" s="51">
        <f t="shared" si="28"/>
        <v>4797</v>
      </c>
      <c r="AI11" s="51">
        <f t="shared" si="28"/>
        <v>5330</v>
      </c>
      <c r="AJ11" s="51">
        <f t="shared" si="28"/>
        <v>5863</v>
      </c>
      <c r="AK11" s="51">
        <f t="shared" si="28"/>
        <v>6396</v>
      </c>
      <c r="AL11" s="64"/>
      <c r="AM11" s="51">
        <f>$H$11*AM1</f>
        <v>332</v>
      </c>
      <c r="AN11" s="51">
        <f t="shared" ref="AN11:AX11" si="29">$H$11*AN1</f>
        <v>664</v>
      </c>
      <c r="AO11" s="51">
        <f t="shared" si="29"/>
        <v>996</v>
      </c>
      <c r="AP11" s="51">
        <f t="shared" si="29"/>
        <v>1328</v>
      </c>
      <c r="AQ11" s="51">
        <f t="shared" si="29"/>
        <v>1660</v>
      </c>
      <c r="AR11" s="51">
        <f t="shared" si="29"/>
        <v>1992</v>
      </c>
      <c r="AS11" s="51">
        <f t="shared" si="29"/>
        <v>2324</v>
      </c>
      <c r="AT11" s="51">
        <f t="shared" si="29"/>
        <v>2656</v>
      </c>
      <c r="AU11" s="51">
        <f t="shared" si="29"/>
        <v>2988</v>
      </c>
      <c r="AV11" s="51">
        <f t="shared" si="29"/>
        <v>3320</v>
      </c>
      <c r="AW11" s="51">
        <f t="shared" si="29"/>
        <v>3652</v>
      </c>
      <c r="AX11" s="51">
        <f t="shared" si="29"/>
        <v>3984</v>
      </c>
    </row>
    <row r="12" spans="1:50" ht="14.5">
      <c r="A12" s="84" t="s">
        <v>108</v>
      </c>
      <c r="B12" s="39">
        <v>184</v>
      </c>
      <c r="C12" s="39">
        <v>533</v>
      </c>
      <c r="D12" s="39">
        <v>332</v>
      </c>
      <c r="E12" s="40">
        <v>0</v>
      </c>
      <c r="F12" s="38">
        <f>B12+TF!$F$2</f>
        <v>184</v>
      </c>
      <c r="G12" s="38">
        <f>C12+TF!$F$4</f>
        <v>533</v>
      </c>
      <c r="H12" s="38">
        <f>D12+TF!$F$6</f>
        <v>332</v>
      </c>
      <c r="I12" s="37" t="s">
        <v>43</v>
      </c>
      <c r="J12" s="37" t="s">
        <v>43</v>
      </c>
      <c r="K12" s="37" t="s">
        <v>6</v>
      </c>
      <c r="L12" s="53"/>
      <c r="M12" s="51">
        <f>$F$12*M1</f>
        <v>184</v>
      </c>
      <c r="N12" s="51">
        <f t="shared" ref="N12:X12" si="30">$F$12*N1</f>
        <v>368</v>
      </c>
      <c r="O12" s="51">
        <f t="shared" si="30"/>
        <v>552</v>
      </c>
      <c r="P12" s="51">
        <f t="shared" si="30"/>
        <v>736</v>
      </c>
      <c r="Q12" s="51">
        <f t="shared" si="30"/>
        <v>920</v>
      </c>
      <c r="R12" s="51">
        <f t="shared" si="30"/>
        <v>1104</v>
      </c>
      <c r="S12" s="51">
        <f t="shared" si="30"/>
        <v>1288</v>
      </c>
      <c r="T12" s="51">
        <f t="shared" si="30"/>
        <v>1472</v>
      </c>
      <c r="U12" s="51">
        <f t="shared" si="30"/>
        <v>1656</v>
      </c>
      <c r="V12" s="51">
        <f t="shared" si="30"/>
        <v>1840</v>
      </c>
      <c r="W12" s="51">
        <f t="shared" si="30"/>
        <v>2024</v>
      </c>
      <c r="X12" s="51">
        <f t="shared" si="30"/>
        <v>2208</v>
      </c>
      <c r="Y12" s="56"/>
      <c r="Z12" s="51">
        <f>$G$12*Z1</f>
        <v>533</v>
      </c>
      <c r="AA12" s="51">
        <f t="shared" ref="AA12:AK12" si="31">$G$12*AA1</f>
        <v>1066</v>
      </c>
      <c r="AB12" s="51">
        <f t="shared" si="31"/>
        <v>1599</v>
      </c>
      <c r="AC12" s="51">
        <f t="shared" si="31"/>
        <v>2132</v>
      </c>
      <c r="AD12" s="51">
        <f t="shared" si="31"/>
        <v>2665</v>
      </c>
      <c r="AE12" s="51">
        <f t="shared" si="31"/>
        <v>3198</v>
      </c>
      <c r="AF12" s="51">
        <f t="shared" si="31"/>
        <v>3731</v>
      </c>
      <c r="AG12" s="51">
        <f t="shared" si="31"/>
        <v>4264</v>
      </c>
      <c r="AH12" s="51">
        <f t="shared" si="31"/>
        <v>4797</v>
      </c>
      <c r="AI12" s="51">
        <f t="shared" si="31"/>
        <v>5330</v>
      </c>
      <c r="AJ12" s="51">
        <f t="shared" si="31"/>
        <v>5863</v>
      </c>
      <c r="AK12" s="51">
        <f t="shared" si="31"/>
        <v>6396</v>
      </c>
      <c r="AL12" s="64"/>
      <c r="AM12" s="51">
        <f>$H$12*AM1</f>
        <v>332</v>
      </c>
      <c r="AN12" s="51">
        <f t="shared" ref="AN12:AX12" si="32">$H$12*AN1</f>
        <v>664</v>
      </c>
      <c r="AO12" s="51">
        <f t="shared" si="32"/>
        <v>996</v>
      </c>
      <c r="AP12" s="51">
        <f t="shared" si="32"/>
        <v>1328</v>
      </c>
      <c r="AQ12" s="51">
        <f t="shared" si="32"/>
        <v>1660</v>
      </c>
      <c r="AR12" s="51">
        <f t="shared" si="32"/>
        <v>1992</v>
      </c>
      <c r="AS12" s="51">
        <f t="shared" si="32"/>
        <v>2324</v>
      </c>
      <c r="AT12" s="51">
        <f t="shared" si="32"/>
        <v>2656</v>
      </c>
      <c r="AU12" s="51">
        <f t="shared" si="32"/>
        <v>2988</v>
      </c>
      <c r="AV12" s="51">
        <f t="shared" si="32"/>
        <v>3320</v>
      </c>
      <c r="AW12" s="51">
        <f t="shared" si="32"/>
        <v>3652</v>
      </c>
      <c r="AX12" s="51">
        <f t="shared" si="32"/>
        <v>3984</v>
      </c>
    </row>
    <row r="13" spans="1:50" ht="14.5">
      <c r="A13" s="84" t="s">
        <v>109</v>
      </c>
      <c r="B13" s="39">
        <v>184</v>
      </c>
      <c r="C13" s="39">
        <v>533</v>
      </c>
      <c r="D13" s="39">
        <v>332</v>
      </c>
      <c r="E13" s="40">
        <v>0</v>
      </c>
      <c r="F13" s="38">
        <f>B13+TF!$F$2</f>
        <v>184</v>
      </c>
      <c r="G13" s="38">
        <f>C13+TF!$F$4</f>
        <v>533</v>
      </c>
      <c r="H13" s="38">
        <f>D13+TF!$F$6</f>
        <v>332</v>
      </c>
      <c r="I13" s="37" t="s">
        <v>43</v>
      </c>
      <c r="J13" s="37" t="s">
        <v>43</v>
      </c>
      <c r="K13" s="37" t="s">
        <v>6</v>
      </c>
      <c r="L13" s="53"/>
      <c r="M13" s="51">
        <f>$F$13*M1</f>
        <v>184</v>
      </c>
      <c r="N13" s="51">
        <f t="shared" ref="N13:X13" si="33">$F$13*N1</f>
        <v>368</v>
      </c>
      <c r="O13" s="51">
        <f t="shared" si="33"/>
        <v>552</v>
      </c>
      <c r="P13" s="51">
        <f t="shared" si="33"/>
        <v>736</v>
      </c>
      <c r="Q13" s="51">
        <f t="shared" si="33"/>
        <v>920</v>
      </c>
      <c r="R13" s="51">
        <f t="shared" si="33"/>
        <v>1104</v>
      </c>
      <c r="S13" s="51">
        <f t="shared" si="33"/>
        <v>1288</v>
      </c>
      <c r="T13" s="51">
        <f t="shared" si="33"/>
        <v>1472</v>
      </c>
      <c r="U13" s="51">
        <f t="shared" si="33"/>
        <v>1656</v>
      </c>
      <c r="V13" s="51">
        <f t="shared" si="33"/>
        <v>1840</v>
      </c>
      <c r="W13" s="51">
        <f t="shared" si="33"/>
        <v>2024</v>
      </c>
      <c r="X13" s="51">
        <f t="shared" si="33"/>
        <v>2208</v>
      </c>
      <c r="Y13" s="56"/>
      <c r="Z13" s="51">
        <f>$G$13*Z1</f>
        <v>533</v>
      </c>
      <c r="AA13" s="51">
        <f t="shared" ref="AA13:AK13" si="34">$G$13*AA1</f>
        <v>1066</v>
      </c>
      <c r="AB13" s="51">
        <f t="shared" si="34"/>
        <v>1599</v>
      </c>
      <c r="AC13" s="51">
        <f t="shared" si="34"/>
        <v>2132</v>
      </c>
      <c r="AD13" s="51">
        <f t="shared" si="34"/>
        <v>2665</v>
      </c>
      <c r="AE13" s="51">
        <f t="shared" si="34"/>
        <v>3198</v>
      </c>
      <c r="AF13" s="51">
        <f t="shared" si="34"/>
        <v>3731</v>
      </c>
      <c r="AG13" s="51">
        <f t="shared" si="34"/>
        <v>4264</v>
      </c>
      <c r="AH13" s="51">
        <f t="shared" si="34"/>
        <v>4797</v>
      </c>
      <c r="AI13" s="51">
        <f t="shared" si="34"/>
        <v>5330</v>
      </c>
      <c r="AJ13" s="51">
        <f t="shared" si="34"/>
        <v>5863</v>
      </c>
      <c r="AK13" s="51">
        <f t="shared" si="34"/>
        <v>6396</v>
      </c>
      <c r="AL13" s="64"/>
      <c r="AM13" s="51">
        <f>$H$13*AM1</f>
        <v>332</v>
      </c>
      <c r="AN13" s="51">
        <f t="shared" ref="AN13:AX13" si="35">$H$13*AN1</f>
        <v>664</v>
      </c>
      <c r="AO13" s="51">
        <f t="shared" si="35"/>
        <v>996</v>
      </c>
      <c r="AP13" s="51">
        <f t="shared" si="35"/>
        <v>1328</v>
      </c>
      <c r="AQ13" s="51">
        <f t="shared" si="35"/>
        <v>1660</v>
      </c>
      <c r="AR13" s="51">
        <f t="shared" si="35"/>
        <v>1992</v>
      </c>
      <c r="AS13" s="51">
        <f t="shared" si="35"/>
        <v>2324</v>
      </c>
      <c r="AT13" s="51">
        <f t="shared" si="35"/>
        <v>2656</v>
      </c>
      <c r="AU13" s="51">
        <f t="shared" si="35"/>
        <v>2988</v>
      </c>
      <c r="AV13" s="51">
        <f t="shared" si="35"/>
        <v>3320</v>
      </c>
      <c r="AW13" s="51">
        <f t="shared" si="35"/>
        <v>3652</v>
      </c>
      <c r="AX13" s="51">
        <f t="shared" si="35"/>
        <v>3984</v>
      </c>
    </row>
    <row r="14" spans="1:50" ht="14.5">
      <c r="A14" s="84" t="s">
        <v>110</v>
      </c>
      <c r="B14" s="39">
        <v>184</v>
      </c>
      <c r="C14" s="39">
        <v>533</v>
      </c>
      <c r="D14" s="39">
        <v>332</v>
      </c>
      <c r="E14" s="40">
        <v>0</v>
      </c>
      <c r="F14" s="38">
        <f>B14+TF!$F$2</f>
        <v>184</v>
      </c>
      <c r="G14" s="38">
        <f>C14+TF!$F$4</f>
        <v>533</v>
      </c>
      <c r="H14" s="38">
        <f>D14+TF!$F$6</f>
        <v>332</v>
      </c>
      <c r="I14" s="37" t="s">
        <v>43</v>
      </c>
      <c r="J14" s="37" t="s">
        <v>43</v>
      </c>
      <c r="K14" s="37" t="s">
        <v>6</v>
      </c>
      <c r="L14" s="53"/>
      <c r="M14" s="51">
        <f>$F$14*M1</f>
        <v>184</v>
      </c>
      <c r="N14" s="51">
        <f t="shared" ref="N14:X14" si="36">$F$14*N1</f>
        <v>368</v>
      </c>
      <c r="O14" s="51">
        <f t="shared" si="36"/>
        <v>552</v>
      </c>
      <c r="P14" s="51">
        <f t="shared" si="36"/>
        <v>736</v>
      </c>
      <c r="Q14" s="51">
        <f t="shared" si="36"/>
        <v>920</v>
      </c>
      <c r="R14" s="51">
        <f t="shared" si="36"/>
        <v>1104</v>
      </c>
      <c r="S14" s="51">
        <f t="shared" si="36"/>
        <v>1288</v>
      </c>
      <c r="T14" s="51">
        <f t="shared" si="36"/>
        <v>1472</v>
      </c>
      <c r="U14" s="51">
        <f t="shared" si="36"/>
        <v>1656</v>
      </c>
      <c r="V14" s="51">
        <f t="shared" si="36"/>
        <v>1840</v>
      </c>
      <c r="W14" s="51">
        <f t="shared" si="36"/>
        <v>2024</v>
      </c>
      <c r="X14" s="51">
        <f t="shared" si="36"/>
        <v>2208</v>
      </c>
      <c r="Y14" s="56"/>
      <c r="Z14" s="51">
        <f>$G$14*Z1</f>
        <v>533</v>
      </c>
      <c r="AA14" s="51">
        <f t="shared" ref="AA14:AK14" si="37">$G$14*AA1</f>
        <v>1066</v>
      </c>
      <c r="AB14" s="51">
        <f t="shared" si="37"/>
        <v>1599</v>
      </c>
      <c r="AC14" s="51">
        <f t="shared" si="37"/>
        <v>2132</v>
      </c>
      <c r="AD14" s="51">
        <f t="shared" si="37"/>
        <v>2665</v>
      </c>
      <c r="AE14" s="51">
        <f t="shared" si="37"/>
        <v>3198</v>
      </c>
      <c r="AF14" s="51">
        <f t="shared" si="37"/>
        <v>3731</v>
      </c>
      <c r="AG14" s="51">
        <f t="shared" si="37"/>
        <v>4264</v>
      </c>
      <c r="AH14" s="51">
        <f t="shared" si="37"/>
        <v>4797</v>
      </c>
      <c r="AI14" s="51">
        <f t="shared" si="37"/>
        <v>5330</v>
      </c>
      <c r="AJ14" s="51">
        <f t="shared" si="37"/>
        <v>5863</v>
      </c>
      <c r="AK14" s="51">
        <f t="shared" si="37"/>
        <v>6396</v>
      </c>
      <c r="AL14" s="64"/>
      <c r="AM14" s="51">
        <f>$H$14*AM1</f>
        <v>332</v>
      </c>
      <c r="AN14" s="51">
        <f t="shared" ref="AN14:AX14" si="38">$H$14*AN1</f>
        <v>664</v>
      </c>
      <c r="AO14" s="51">
        <f t="shared" si="38"/>
        <v>996</v>
      </c>
      <c r="AP14" s="51">
        <f t="shared" si="38"/>
        <v>1328</v>
      </c>
      <c r="AQ14" s="51">
        <f t="shared" si="38"/>
        <v>1660</v>
      </c>
      <c r="AR14" s="51">
        <f t="shared" si="38"/>
        <v>1992</v>
      </c>
      <c r="AS14" s="51">
        <f t="shared" si="38"/>
        <v>2324</v>
      </c>
      <c r="AT14" s="51">
        <f t="shared" si="38"/>
        <v>2656</v>
      </c>
      <c r="AU14" s="51">
        <f t="shared" si="38"/>
        <v>2988</v>
      </c>
      <c r="AV14" s="51">
        <f t="shared" si="38"/>
        <v>3320</v>
      </c>
      <c r="AW14" s="51">
        <f t="shared" si="38"/>
        <v>3652</v>
      </c>
      <c r="AX14" s="51">
        <f t="shared" si="38"/>
        <v>3984</v>
      </c>
    </row>
    <row r="15" spans="1:50" ht="14.5">
      <c r="A15" s="84" t="s">
        <v>111</v>
      </c>
      <c r="B15" s="39">
        <v>184</v>
      </c>
      <c r="C15" s="39">
        <v>533</v>
      </c>
      <c r="D15" s="39">
        <v>332</v>
      </c>
      <c r="E15" s="40">
        <v>0</v>
      </c>
      <c r="F15" s="38">
        <f>B15+TF!$F$2</f>
        <v>184</v>
      </c>
      <c r="G15" s="38">
        <f>C15+TF!$F$4</f>
        <v>533</v>
      </c>
      <c r="H15" s="38">
        <f>D15+TF!$F$6</f>
        <v>332</v>
      </c>
      <c r="I15" s="37" t="s">
        <v>43</v>
      </c>
      <c r="J15" s="37" t="s">
        <v>43</v>
      </c>
      <c r="K15" s="37" t="s">
        <v>6</v>
      </c>
      <c r="L15" s="53"/>
      <c r="M15" s="51">
        <f>$F$15*M1</f>
        <v>184</v>
      </c>
      <c r="N15" s="51">
        <f t="shared" ref="N15:X15" si="39">$F$15*N1</f>
        <v>368</v>
      </c>
      <c r="O15" s="51">
        <f t="shared" si="39"/>
        <v>552</v>
      </c>
      <c r="P15" s="51">
        <f t="shared" si="39"/>
        <v>736</v>
      </c>
      <c r="Q15" s="51">
        <f t="shared" si="39"/>
        <v>920</v>
      </c>
      <c r="R15" s="51">
        <f t="shared" si="39"/>
        <v>1104</v>
      </c>
      <c r="S15" s="51">
        <f t="shared" si="39"/>
        <v>1288</v>
      </c>
      <c r="T15" s="51">
        <f t="shared" si="39"/>
        <v>1472</v>
      </c>
      <c r="U15" s="51">
        <f t="shared" si="39"/>
        <v>1656</v>
      </c>
      <c r="V15" s="51">
        <f t="shared" si="39"/>
        <v>1840</v>
      </c>
      <c r="W15" s="51">
        <f t="shared" si="39"/>
        <v>2024</v>
      </c>
      <c r="X15" s="51">
        <f t="shared" si="39"/>
        <v>2208</v>
      </c>
      <c r="Y15" s="56"/>
      <c r="Z15" s="51">
        <f>$G$15*Z1</f>
        <v>533</v>
      </c>
      <c r="AA15" s="51">
        <f t="shared" ref="AA15:AK15" si="40">$G$15*AA1</f>
        <v>1066</v>
      </c>
      <c r="AB15" s="51">
        <f t="shared" si="40"/>
        <v>1599</v>
      </c>
      <c r="AC15" s="51">
        <f t="shared" si="40"/>
        <v>2132</v>
      </c>
      <c r="AD15" s="51">
        <f t="shared" si="40"/>
        <v>2665</v>
      </c>
      <c r="AE15" s="51">
        <f t="shared" si="40"/>
        <v>3198</v>
      </c>
      <c r="AF15" s="51">
        <f t="shared" si="40"/>
        <v>3731</v>
      </c>
      <c r="AG15" s="51">
        <f t="shared" si="40"/>
        <v>4264</v>
      </c>
      <c r="AH15" s="51">
        <f t="shared" si="40"/>
        <v>4797</v>
      </c>
      <c r="AI15" s="51">
        <f t="shared" si="40"/>
        <v>5330</v>
      </c>
      <c r="AJ15" s="51">
        <f t="shared" si="40"/>
        <v>5863</v>
      </c>
      <c r="AK15" s="51">
        <f t="shared" si="40"/>
        <v>6396</v>
      </c>
      <c r="AL15" s="64"/>
      <c r="AM15" s="51">
        <f>$H$15*AM1</f>
        <v>332</v>
      </c>
      <c r="AN15" s="51">
        <f t="shared" ref="AN15:AX15" si="41">$H$15*AN1</f>
        <v>664</v>
      </c>
      <c r="AO15" s="51">
        <f t="shared" si="41"/>
        <v>996</v>
      </c>
      <c r="AP15" s="51">
        <f t="shared" si="41"/>
        <v>1328</v>
      </c>
      <c r="AQ15" s="51">
        <f t="shared" si="41"/>
        <v>1660</v>
      </c>
      <c r="AR15" s="51">
        <f t="shared" si="41"/>
        <v>1992</v>
      </c>
      <c r="AS15" s="51">
        <f t="shared" si="41"/>
        <v>2324</v>
      </c>
      <c r="AT15" s="51">
        <f t="shared" si="41"/>
        <v>2656</v>
      </c>
      <c r="AU15" s="51">
        <f t="shared" si="41"/>
        <v>2988</v>
      </c>
      <c r="AV15" s="51">
        <f t="shared" si="41"/>
        <v>3320</v>
      </c>
      <c r="AW15" s="51">
        <f t="shared" si="41"/>
        <v>3652</v>
      </c>
      <c r="AX15" s="51">
        <f t="shared" si="41"/>
        <v>3984</v>
      </c>
    </row>
    <row r="16" spans="1:50" ht="14.5">
      <c r="A16" s="84" t="s">
        <v>121</v>
      </c>
      <c r="B16" s="39">
        <v>203</v>
      </c>
      <c r="C16" s="39">
        <v>533</v>
      </c>
      <c r="D16" s="39">
        <v>332</v>
      </c>
      <c r="E16" s="40">
        <v>0</v>
      </c>
      <c r="F16" s="38">
        <f>B16+TF!$F$2</f>
        <v>203</v>
      </c>
      <c r="G16" s="38">
        <f>C16+TF!$F$4</f>
        <v>533</v>
      </c>
      <c r="H16" s="38">
        <f>D16+TF!$F$6</f>
        <v>332</v>
      </c>
      <c r="I16" s="37" t="s">
        <v>43</v>
      </c>
      <c r="J16" s="37" t="s">
        <v>43</v>
      </c>
      <c r="K16" s="37" t="s">
        <v>6</v>
      </c>
      <c r="L16" s="53"/>
      <c r="M16" s="51">
        <f>$F$16*M1</f>
        <v>203</v>
      </c>
      <c r="N16" s="51">
        <f t="shared" ref="N16:X16" si="42">$F$16*N1</f>
        <v>406</v>
      </c>
      <c r="O16" s="51">
        <f t="shared" si="42"/>
        <v>609</v>
      </c>
      <c r="P16" s="51">
        <f t="shared" si="42"/>
        <v>812</v>
      </c>
      <c r="Q16" s="51">
        <f t="shared" si="42"/>
        <v>1015</v>
      </c>
      <c r="R16" s="51">
        <f t="shared" si="42"/>
        <v>1218</v>
      </c>
      <c r="S16" s="51">
        <f t="shared" si="42"/>
        <v>1421</v>
      </c>
      <c r="T16" s="51">
        <f t="shared" si="42"/>
        <v>1624</v>
      </c>
      <c r="U16" s="51">
        <f t="shared" si="42"/>
        <v>1827</v>
      </c>
      <c r="V16" s="51">
        <f t="shared" si="42"/>
        <v>2030</v>
      </c>
      <c r="W16" s="51">
        <f t="shared" si="42"/>
        <v>2233</v>
      </c>
      <c r="X16" s="51">
        <f t="shared" si="42"/>
        <v>2436</v>
      </c>
      <c r="Y16" s="56"/>
      <c r="Z16" s="51">
        <f>$G$16*Z1</f>
        <v>533</v>
      </c>
      <c r="AA16" s="51">
        <f t="shared" ref="AA16:AK16" si="43">$G$16*AA1</f>
        <v>1066</v>
      </c>
      <c r="AB16" s="51">
        <f t="shared" si="43"/>
        <v>1599</v>
      </c>
      <c r="AC16" s="51">
        <f t="shared" si="43"/>
        <v>2132</v>
      </c>
      <c r="AD16" s="51">
        <f t="shared" si="43"/>
        <v>2665</v>
      </c>
      <c r="AE16" s="51">
        <f t="shared" si="43"/>
        <v>3198</v>
      </c>
      <c r="AF16" s="51">
        <f t="shared" si="43"/>
        <v>3731</v>
      </c>
      <c r="AG16" s="51">
        <f t="shared" si="43"/>
        <v>4264</v>
      </c>
      <c r="AH16" s="51">
        <f t="shared" si="43"/>
        <v>4797</v>
      </c>
      <c r="AI16" s="51">
        <f t="shared" si="43"/>
        <v>5330</v>
      </c>
      <c r="AJ16" s="51">
        <f t="shared" si="43"/>
        <v>5863</v>
      </c>
      <c r="AK16" s="51">
        <f t="shared" si="43"/>
        <v>6396</v>
      </c>
      <c r="AL16" s="64"/>
      <c r="AM16" s="51">
        <f>$H$16*AM1</f>
        <v>332</v>
      </c>
      <c r="AN16" s="51">
        <f t="shared" ref="AN16:AX16" si="44">$H$16*AN1</f>
        <v>664</v>
      </c>
      <c r="AO16" s="51">
        <f t="shared" si="44"/>
        <v>996</v>
      </c>
      <c r="AP16" s="51">
        <f t="shared" si="44"/>
        <v>1328</v>
      </c>
      <c r="AQ16" s="51">
        <f t="shared" si="44"/>
        <v>1660</v>
      </c>
      <c r="AR16" s="51">
        <f t="shared" si="44"/>
        <v>1992</v>
      </c>
      <c r="AS16" s="51">
        <f t="shared" si="44"/>
        <v>2324</v>
      </c>
      <c r="AT16" s="51">
        <f t="shared" si="44"/>
        <v>2656</v>
      </c>
      <c r="AU16" s="51">
        <f t="shared" si="44"/>
        <v>2988</v>
      </c>
      <c r="AV16" s="51">
        <f t="shared" si="44"/>
        <v>3320</v>
      </c>
      <c r="AW16" s="51">
        <f t="shared" si="44"/>
        <v>3652</v>
      </c>
      <c r="AX16" s="51">
        <f t="shared" si="44"/>
        <v>3984</v>
      </c>
    </row>
    <row r="17" spans="1:50" ht="14.5">
      <c r="A17" s="84" t="s">
        <v>123</v>
      </c>
      <c r="B17" s="39">
        <v>202</v>
      </c>
      <c r="C17" s="39">
        <v>532</v>
      </c>
      <c r="D17" s="39">
        <v>331</v>
      </c>
      <c r="E17" s="40">
        <v>0</v>
      </c>
      <c r="F17" s="38">
        <f>B17+TF!$F$2</f>
        <v>202</v>
      </c>
      <c r="G17" s="38">
        <f>C17+TF!$F$4</f>
        <v>532</v>
      </c>
      <c r="H17" s="38">
        <f>D17+TF!$F$6</f>
        <v>331</v>
      </c>
      <c r="I17" s="37" t="s">
        <v>43</v>
      </c>
      <c r="J17" s="37" t="s">
        <v>43</v>
      </c>
      <c r="K17" s="37" t="s">
        <v>6</v>
      </c>
      <c r="L17" s="53" t="s">
        <v>38</v>
      </c>
      <c r="M17" s="51">
        <f>$F$17*M1</f>
        <v>202</v>
      </c>
      <c r="N17" s="51">
        <f t="shared" ref="N17:X17" si="45">$F$17*N1</f>
        <v>404</v>
      </c>
      <c r="O17" s="51">
        <f t="shared" si="45"/>
        <v>606</v>
      </c>
      <c r="P17" s="51">
        <f t="shared" si="45"/>
        <v>808</v>
      </c>
      <c r="Q17" s="51">
        <f t="shared" si="45"/>
        <v>1010</v>
      </c>
      <c r="R17" s="51">
        <f t="shared" si="45"/>
        <v>1212</v>
      </c>
      <c r="S17" s="51">
        <f t="shared" si="45"/>
        <v>1414</v>
      </c>
      <c r="T17" s="51">
        <f t="shared" si="45"/>
        <v>1616</v>
      </c>
      <c r="U17" s="51">
        <f t="shared" si="45"/>
        <v>1818</v>
      </c>
      <c r="V17" s="51">
        <f t="shared" si="45"/>
        <v>2020</v>
      </c>
      <c r="W17" s="51">
        <f t="shared" si="45"/>
        <v>2222</v>
      </c>
      <c r="X17" s="51">
        <f t="shared" si="45"/>
        <v>2424</v>
      </c>
      <c r="Y17" s="56" t="s">
        <v>38</v>
      </c>
      <c r="Z17" s="51">
        <f>$G$17*Z1</f>
        <v>532</v>
      </c>
      <c r="AA17" s="51">
        <f t="shared" ref="AA17:AK17" si="46">$G$17*AA1</f>
        <v>1064</v>
      </c>
      <c r="AB17" s="51">
        <f t="shared" si="46"/>
        <v>1596</v>
      </c>
      <c r="AC17" s="51">
        <f t="shared" si="46"/>
        <v>2128</v>
      </c>
      <c r="AD17" s="51">
        <f t="shared" si="46"/>
        <v>2660</v>
      </c>
      <c r="AE17" s="51">
        <f t="shared" si="46"/>
        <v>3192</v>
      </c>
      <c r="AF17" s="51">
        <f t="shared" si="46"/>
        <v>3724</v>
      </c>
      <c r="AG17" s="51">
        <f t="shared" si="46"/>
        <v>4256</v>
      </c>
      <c r="AH17" s="51">
        <f t="shared" si="46"/>
        <v>4788</v>
      </c>
      <c r="AI17" s="51">
        <f t="shared" si="46"/>
        <v>5320</v>
      </c>
      <c r="AJ17" s="51">
        <f t="shared" si="46"/>
        <v>5852</v>
      </c>
      <c r="AK17" s="51">
        <f t="shared" si="46"/>
        <v>6384</v>
      </c>
      <c r="AL17" s="64" t="s">
        <v>38</v>
      </c>
      <c r="AM17" s="51">
        <f>$H$17*AM1</f>
        <v>331</v>
      </c>
      <c r="AN17" s="51">
        <f t="shared" ref="AN17:AX17" si="47">$H$17*AN1</f>
        <v>662</v>
      </c>
      <c r="AO17" s="51">
        <f t="shared" si="47"/>
        <v>993</v>
      </c>
      <c r="AP17" s="51">
        <f t="shared" si="47"/>
        <v>1324</v>
      </c>
      <c r="AQ17" s="51">
        <f t="shared" si="47"/>
        <v>1655</v>
      </c>
      <c r="AR17" s="51">
        <f t="shared" si="47"/>
        <v>1986</v>
      </c>
      <c r="AS17" s="51">
        <f t="shared" si="47"/>
        <v>2317</v>
      </c>
      <c r="AT17" s="51">
        <f t="shared" si="47"/>
        <v>2648</v>
      </c>
      <c r="AU17" s="51">
        <f t="shared" si="47"/>
        <v>2979</v>
      </c>
      <c r="AV17" s="51">
        <f t="shared" si="47"/>
        <v>3310</v>
      </c>
      <c r="AW17" s="51">
        <f t="shared" si="47"/>
        <v>3641</v>
      </c>
      <c r="AX17" s="51">
        <f t="shared" si="47"/>
        <v>3972</v>
      </c>
    </row>
    <row r="18" spans="1:50" s="26" customFormat="1" ht="14.5">
      <c r="A18" s="84" t="s">
        <v>112</v>
      </c>
      <c r="B18" s="39">
        <v>185</v>
      </c>
      <c r="C18" s="39">
        <v>534</v>
      </c>
      <c r="D18" s="39">
        <v>333</v>
      </c>
      <c r="E18" s="40">
        <v>0</v>
      </c>
      <c r="F18" s="38">
        <f>B18+TF!$F$2</f>
        <v>185</v>
      </c>
      <c r="G18" s="38">
        <f>C18+TF!$F$4</f>
        <v>534</v>
      </c>
      <c r="H18" s="38">
        <f>D18+TF!$F$6</f>
        <v>333</v>
      </c>
      <c r="I18" s="37" t="s">
        <v>43</v>
      </c>
      <c r="J18" s="37" t="s">
        <v>43</v>
      </c>
      <c r="K18" s="37" t="s">
        <v>6</v>
      </c>
      <c r="L18" s="53" t="s">
        <v>38</v>
      </c>
      <c r="M18" s="51">
        <f>$F$18*M1</f>
        <v>185</v>
      </c>
      <c r="N18" s="51">
        <f t="shared" ref="N18:X18" si="48">$F$18*N1</f>
        <v>370</v>
      </c>
      <c r="O18" s="51">
        <f t="shared" si="48"/>
        <v>555</v>
      </c>
      <c r="P18" s="51">
        <f t="shared" si="48"/>
        <v>740</v>
      </c>
      <c r="Q18" s="51">
        <f t="shared" si="48"/>
        <v>925</v>
      </c>
      <c r="R18" s="51">
        <f t="shared" si="48"/>
        <v>1110</v>
      </c>
      <c r="S18" s="51">
        <f t="shared" si="48"/>
        <v>1295</v>
      </c>
      <c r="T18" s="51">
        <f t="shared" si="48"/>
        <v>1480</v>
      </c>
      <c r="U18" s="51">
        <f t="shared" si="48"/>
        <v>1665</v>
      </c>
      <c r="V18" s="51">
        <f t="shared" si="48"/>
        <v>1850</v>
      </c>
      <c r="W18" s="51">
        <f t="shared" si="48"/>
        <v>2035</v>
      </c>
      <c r="X18" s="51">
        <f t="shared" si="48"/>
        <v>2220</v>
      </c>
      <c r="Y18" s="56" t="s">
        <v>38</v>
      </c>
      <c r="Z18" s="51">
        <f>$G$18*Z1</f>
        <v>534</v>
      </c>
      <c r="AA18" s="51">
        <f t="shared" ref="AA18:AK18" si="49">$G$18*AA1</f>
        <v>1068</v>
      </c>
      <c r="AB18" s="51">
        <f t="shared" si="49"/>
        <v>1602</v>
      </c>
      <c r="AC18" s="51">
        <f t="shared" si="49"/>
        <v>2136</v>
      </c>
      <c r="AD18" s="51">
        <f t="shared" si="49"/>
        <v>2670</v>
      </c>
      <c r="AE18" s="51">
        <f t="shared" si="49"/>
        <v>3204</v>
      </c>
      <c r="AF18" s="51">
        <f t="shared" si="49"/>
        <v>3738</v>
      </c>
      <c r="AG18" s="51">
        <f t="shared" si="49"/>
        <v>4272</v>
      </c>
      <c r="AH18" s="51">
        <f t="shared" si="49"/>
        <v>4806</v>
      </c>
      <c r="AI18" s="51">
        <f t="shared" si="49"/>
        <v>5340</v>
      </c>
      <c r="AJ18" s="51">
        <f t="shared" si="49"/>
        <v>5874</v>
      </c>
      <c r="AK18" s="51">
        <f t="shared" si="49"/>
        <v>6408</v>
      </c>
      <c r="AL18" s="64" t="s">
        <v>38</v>
      </c>
      <c r="AM18" s="51">
        <f>$H$18*AM1</f>
        <v>333</v>
      </c>
      <c r="AN18" s="51">
        <f t="shared" ref="AN18:AX18" si="50">$H$18*AN1</f>
        <v>666</v>
      </c>
      <c r="AO18" s="51">
        <f t="shared" si="50"/>
        <v>999</v>
      </c>
      <c r="AP18" s="51">
        <f t="shared" si="50"/>
        <v>1332</v>
      </c>
      <c r="AQ18" s="51">
        <f t="shared" si="50"/>
        <v>1665</v>
      </c>
      <c r="AR18" s="51">
        <f t="shared" si="50"/>
        <v>1998</v>
      </c>
      <c r="AS18" s="51">
        <f t="shared" si="50"/>
        <v>2331</v>
      </c>
      <c r="AT18" s="51">
        <f t="shared" si="50"/>
        <v>2664</v>
      </c>
      <c r="AU18" s="51">
        <f t="shared" si="50"/>
        <v>2997</v>
      </c>
      <c r="AV18" s="51">
        <f t="shared" si="50"/>
        <v>3330</v>
      </c>
      <c r="AW18" s="51">
        <f t="shared" si="50"/>
        <v>3663</v>
      </c>
      <c r="AX18" s="51">
        <f t="shared" si="50"/>
        <v>3996</v>
      </c>
    </row>
    <row r="19" spans="1:50" s="26" customFormat="1" ht="14.5">
      <c r="A19" s="84" t="s">
        <v>113</v>
      </c>
      <c r="B19" s="39">
        <v>185</v>
      </c>
      <c r="C19" s="39">
        <v>534</v>
      </c>
      <c r="D19" s="39">
        <v>333</v>
      </c>
      <c r="E19" s="40">
        <v>0</v>
      </c>
      <c r="F19" s="38">
        <f>B19+TF!$F$2</f>
        <v>185</v>
      </c>
      <c r="G19" s="38">
        <f>C19+TF!$F$4</f>
        <v>534</v>
      </c>
      <c r="H19" s="38">
        <f>D19+TF!$F$6</f>
        <v>333</v>
      </c>
      <c r="I19" s="37" t="s">
        <v>43</v>
      </c>
      <c r="J19" s="37" t="s">
        <v>43</v>
      </c>
      <c r="K19" s="37" t="s">
        <v>6</v>
      </c>
      <c r="L19" s="53"/>
      <c r="M19" s="51">
        <f>$F$19*M1</f>
        <v>185</v>
      </c>
      <c r="N19" s="51">
        <f t="shared" ref="N19:X19" si="51">$F$19*N1</f>
        <v>370</v>
      </c>
      <c r="O19" s="51">
        <f t="shared" si="51"/>
        <v>555</v>
      </c>
      <c r="P19" s="51">
        <f t="shared" si="51"/>
        <v>740</v>
      </c>
      <c r="Q19" s="51">
        <f t="shared" si="51"/>
        <v>925</v>
      </c>
      <c r="R19" s="51">
        <f t="shared" si="51"/>
        <v>1110</v>
      </c>
      <c r="S19" s="51">
        <f t="shared" si="51"/>
        <v>1295</v>
      </c>
      <c r="T19" s="51">
        <f t="shared" si="51"/>
        <v>1480</v>
      </c>
      <c r="U19" s="51">
        <f t="shared" si="51"/>
        <v>1665</v>
      </c>
      <c r="V19" s="51">
        <f t="shared" si="51"/>
        <v>1850</v>
      </c>
      <c r="W19" s="51">
        <f t="shared" si="51"/>
        <v>2035</v>
      </c>
      <c r="X19" s="51">
        <f t="shared" si="51"/>
        <v>2220</v>
      </c>
      <c r="Y19" s="56"/>
      <c r="Z19" s="51">
        <f>$G$19*Z1</f>
        <v>534</v>
      </c>
      <c r="AA19" s="51">
        <f t="shared" ref="AA19:AK19" si="52">$G$19*AA1</f>
        <v>1068</v>
      </c>
      <c r="AB19" s="51">
        <f t="shared" si="52"/>
        <v>1602</v>
      </c>
      <c r="AC19" s="51">
        <f t="shared" si="52"/>
        <v>2136</v>
      </c>
      <c r="AD19" s="51">
        <f t="shared" si="52"/>
        <v>2670</v>
      </c>
      <c r="AE19" s="51">
        <f t="shared" si="52"/>
        <v>3204</v>
      </c>
      <c r="AF19" s="51">
        <f t="shared" si="52"/>
        <v>3738</v>
      </c>
      <c r="AG19" s="51">
        <f t="shared" si="52"/>
        <v>4272</v>
      </c>
      <c r="AH19" s="51">
        <f t="shared" si="52"/>
        <v>4806</v>
      </c>
      <c r="AI19" s="51">
        <f t="shared" si="52"/>
        <v>5340</v>
      </c>
      <c r="AJ19" s="51">
        <f t="shared" si="52"/>
        <v>5874</v>
      </c>
      <c r="AK19" s="51">
        <f t="shared" si="52"/>
        <v>6408</v>
      </c>
      <c r="AL19" s="64"/>
      <c r="AM19" s="51">
        <f>$H$19*AM1</f>
        <v>333</v>
      </c>
      <c r="AN19" s="51">
        <f t="shared" ref="AN19:AX19" si="53">$H$19*AN1</f>
        <v>666</v>
      </c>
      <c r="AO19" s="51">
        <f t="shared" si="53"/>
        <v>999</v>
      </c>
      <c r="AP19" s="51">
        <f t="shared" si="53"/>
        <v>1332</v>
      </c>
      <c r="AQ19" s="51">
        <f t="shared" si="53"/>
        <v>1665</v>
      </c>
      <c r="AR19" s="51">
        <f t="shared" si="53"/>
        <v>1998</v>
      </c>
      <c r="AS19" s="51">
        <f t="shared" si="53"/>
        <v>2331</v>
      </c>
      <c r="AT19" s="51">
        <f t="shared" si="53"/>
        <v>2664</v>
      </c>
      <c r="AU19" s="51">
        <f t="shared" si="53"/>
        <v>2997</v>
      </c>
      <c r="AV19" s="51">
        <f t="shared" si="53"/>
        <v>3330</v>
      </c>
      <c r="AW19" s="51">
        <f t="shared" si="53"/>
        <v>3663</v>
      </c>
      <c r="AX19" s="51">
        <f t="shared" si="53"/>
        <v>3996</v>
      </c>
    </row>
    <row r="20" spans="1:50" s="26" customFormat="1" ht="14.5">
      <c r="A20" s="84" t="s">
        <v>114</v>
      </c>
      <c r="B20" s="39">
        <v>185</v>
      </c>
      <c r="C20" s="39">
        <v>534</v>
      </c>
      <c r="D20" s="39">
        <v>333</v>
      </c>
      <c r="E20" s="40">
        <v>0</v>
      </c>
      <c r="F20" s="38">
        <f>B20+TF!$F$2</f>
        <v>185</v>
      </c>
      <c r="G20" s="38">
        <f>C20+TF!$F$4</f>
        <v>534</v>
      </c>
      <c r="H20" s="38">
        <f>D20+TF!$F$6</f>
        <v>333</v>
      </c>
      <c r="I20" s="37" t="s">
        <v>43</v>
      </c>
      <c r="J20" s="37" t="s">
        <v>43</v>
      </c>
      <c r="K20" s="37" t="s">
        <v>6</v>
      </c>
      <c r="L20" s="53"/>
      <c r="M20" s="51">
        <f>$F$20*M1</f>
        <v>185</v>
      </c>
      <c r="N20" s="51">
        <f t="shared" ref="N20:X20" si="54">$F$20*N1</f>
        <v>370</v>
      </c>
      <c r="O20" s="51">
        <f t="shared" si="54"/>
        <v>555</v>
      </c>
      <c r="P20" s="51">
        <f t="shared" si="54"/>
        <v>740</v>
      </c>
      <c r="Q20" s="51">
        <f t="shared" si="54"/>
        <v>925</v>
      </c>
      <c r="R20" s="51">
        <f t="shared" si="54"/>
        <v>1110</v>
      </c>
      <c r="S20" s="51">
        <f t="shared" si="54"/>
        <v>1295</v>
      </c>
      <c r="T20" s="51">
        <f t="shared" si="54"/>
        <v>1480</v>
      </c>
      <c r="U20" s="51">
        <f t="shared" si="54"/>
        <v>1665</v>
      </c>
      <c r="V20" s="51">
        <f t="shared" si="54"/>
        <v>1850</v>
      </c>
      <c r="W20" s="51">
        <f t="shared" si="54"/>
        <v>2035</v>
      </c>
      <c r="X20" s="51">
        <f t="shared" si="54"/>
        <v>2220</v>
      </c>
      <c r="Y20" s="56"/>
      <c r="Z20" s="51">
        <f>$G$20*Z1</f>
        <v>534</v>
      </c>
      <c r="AA20" s="51">
        <f t="shared" ref="AA20:AK20" si="55">$G$20*AA1</f>
        <v>1068</v>
      </c>
      <c r="AB20" s="51">
        <f t="shared" si="55"/>
        <v>1602</v>
      </c>
      <c r="AC20" s="51">
        <f t="shared" si="55"/>
        <v>2136</v>
      </c>
      <c r="AD20" s="51">
        <f t="shared" si="55"/>
        <v>2670</v>
      </c>
      <c r="AE20" s="51">
        <f t="shared" si="55"/>
        <v>3204</v>
      </c>
      <c r="AF20" s="51">
        <f t="shared" si="55"/>
        <v>3738</v>
      </c>
      <c r="AG20" s="51">
        <f t="shared" si="55"/>
        <v>4272</v>
      </c>
      <c r="AH20" s="51">
        <f t="shared" si="55"/>
        <v>4806</v>
      </c>
      <c r="AI20" s="51">
        <f t="shared" si="55"/>
        <v>5340</v>
      </c>
      <c r="AJ20" s="51">
        <f t="shared" si="55"/>
        <v>5874</v>
      </c>
      <c r="AK20" s="51">
        <f t="shared" si="55"/>
        <v>6408</v>
      </c>
      <c r="AL20" s="64"/>
      <c r="AM20" s="51">
        <f>$H$20*AM1</f>
        <v>333</v>
      </c>
      <c r="AN20" s="51">
        <f t="shared" ref="AN20:AX20" si="56">$H$20*AN1</f>
        <v>666</v>
      </c>
      <c r="AO20" s="51">
        <f t="shared" si="56"/>
        <v>999</v>
      </c>
      <c r="AP20" s="51">
        <f t="shared" si="56"/>
        <v>1332</v>
      </c>
      <c r="AQ20" s="51">
        <f t="shared" si="56"/>
        <v>1665</v>
      </c>
      <c r="AR20" s="51">
        <f t="shared" si="56"/>
        <v>1998</v>
      </c>
      <c r="AS20" s="51">
        <f t="shared" si="56"/>
        <v>2331</v>
      </c>
      <c r="AT20" s="51">
        <f t="shared" si="56"/>
        <v>2664</v>
      </c>
      <c r="AU20" s="51">
        <f t="shared" si="56"/>
        <v>2997</v>
      </c>
      <c r="AV20" s="51">
        <f t="shared" si="56"/>
        <v>3330</v>
      </c>
      <c r="AW20" s="51">
        <f t="shared" si="56"/>
        <v>3663</v>
      </c>
      <c r="AX20" s="51">
        <f t="shared" si="56"/>
        <v>3996</v>
      </c>
    </row>
    <row r="21" spans="1:50" s="26" customFormat="1" ht="14.5">
      <c r="A21" s="84" t="s">
        <v>115</v>
      </c>
      <c r="B21" s="39">
        <v>185</v>
      </c>
      <c r="C21" s="39">
        <v>534</v>
      </c>
      <c r="D21" s="39">
        <v>333</v>
      </c>
      <c r="E21" s="40">
        <v>0</v>
      </c>
      <c r="F21" s="38">
        <f>B21+TF!$F$2</f>
        <v>185</v>
      </c>
      <c r="G21" s="38">
        <f>C21+TF!$F$4</f>
        <v>534</v>
      </c>
      <c r="H21" s="38">
        <f>D21+TF!$F$6</f>
        <v>333</v>
      </c>
      <c r="I21" s="37" t="s">
        <v>43</v>
      </c>
      <c r="J21" s="37" t="s">
        <v>43</v>
      </c>
      <c r="K21" s="37" t="s">
        <v>6</v>
      </c>
      <c r="L21" s="53"/>
      <c r="M21" s="51">
        <f>$F$21*M1</f>
        <v>185</v>
      </c>
      <c r="N21" s="51">
        <f t="shared" ref="N21:X21" si="57">$F$21*N1</f>
        <v>370</v>
      </c>
      <c r="O21" s="51">
        <f t="shared" si="57"/>
        <v>555</v>
      </c>
      <c r="P21" s="51">
        <f t="shared" si="57"/>
        <v>740</v>
      </c>
      <c r="Q21" s="51">
        <f t="shared" si="57"/>
        <v>925</v>
      </c>
      <c r="R21" s="51">
        <f t="shared" si="57"/>
        <v>1110</v>
      </c>
      <c r="S21" s="51">
        <f t="shared" si="57"/>
        <v>1295</v>
      </c>
      <c r="T21" s="51">
        <f t="shared" si="57"/>
        <v>1480</v>
      </c>
      <c r="U21" s="51">
        <f t="shared" si="57"/>
        <v>1665</v>
      </c>
      <c r="V21" s="51">
        <f t="shared" si="57"/>
        <v>1850</v>
      </c>
      <c r="W21" s="51">
        <f t="shared" si="57"/>
        <v>2035</v>
      </c>
      <c r="X21" s="51">
        <f t="shared" si="57"/>
        <v>2220</v>
      </c>
      <c r="Y21" s="56"/>
      <c r="Z21" s="51">
        <f>$G$21*Z1</f>
        <v>534</v>
      </c>
      <c r="AA21" s="51">
        <f t="shared" ref="AA21:AK21" si="58">$G$21*AA1</f>
        <v>1068</v>
      </c>
      <c r="AB21" s="51">
        <f t="shared" si="58"/>
        <v>1602</v>
      </c>
      <c r="AC21" s="51">
        <f t="shared" si="58"/>
        <v>2136</v>
      </c>
      <c r="AD21" s="51">
        <f t="shared" si="58"/>
        <v>2670</v>
      </c>
      <c r="AE21" s="51">
        <f t="shared" si="58"/>
        <v>3204</v>
      </c>
      <c r="AF21" s="51">
        <f t="shared" si="58"/>
        <v>3738</v>
      </c>
      <c r="AG21" s="51">
        <f t="shared" si="58"/>
        <v>4272</v>
      </c>
      <c r="AH21" s="51">
        <f t="shared" si="58"/>
        <v>4806</v>
      </c>
      <c r="AI21" s="51">
        <f t="shared" si="58"/>
        <v>5340</v>
      </c>
      <c r="AJ21" s="51">
        <f t="shared" si="58"/>
        <v>5874</v>
      </c>
      <c r="AK21" s="51">
        <f t="shared" si="58"/>
        <v>6408</v>
      </c>
      <c r="AL21" s="64"/>
      <c r="AM21" s="51">
        <f>$H$21*AM1</f>
        <v>333</v>
      </c>
      <c r="AN21" s="51">
        <f t="shared" ref="AN21:AX21" si="59">$H$21*AN1</f>
        <v>666</v>
      </c>
      <c r="AO21" s="51">
        <f t="shared" si="59"/>
        <v>999</v>
      </c>
      <c r="AP21" s="51">
        <f t="shared" si="59"/>
        <v>1332</v>
      </c>
      <c r="AQ21" s="51">
        <f t="shared" si="59"/>
        <v>1665</v>
      </c>
      <c r="AR21" s="51">
        <f t="shared" si="59"/>
        <v>1998</v>
      </c>
      <c r="AS21" s="51">
        <f t="shared" si="59"/>
        <v>2331</v>
      </c>
      <c r="AT21" s="51">
        <f t="shared" si="59"/>
        <v>2664</v>
      </c>
      <c r="AU21" s="51">
        <f t="shared" si="59"/>
        <v>2997</v>
      </c>
      <c r="AV21" s="51">
        <f t="shared" si="59"/>
        <v>3330</v>
      </c>
      <c r="AW21" s="51">
        <f t="shared" si="59"/>
        <v>3663</v>
      </c>
      <c r="AX21" s="51">
        <f t="shared" si="59"/>
        <v>3996</v>
      </c>
    </row>
    <row r="22" spans="1:50" s="26" customFormat="1" ht="14.5">
      <c r="A22" s="84" t="s">
        <v>116</v>
      </c>
      <c r="B22" s="39">
        <v>185</v>
      </c>
      <c r="C22" s="39">
        <v>534</v>
      </c>
      <c r="D22" s="39">
        <v>333</v>
      </c>
      <c r="E22" s="40">
        <v>0</v>
      </c>
      <c r="F22" s="38">
        <f>B22+TF!$F$2</f>
        <v>185</v>
      </c>
      <c r="G22" s="38">
        <f>C22+TF!$F$4</f>
        <v>534</v>
      </c>
      <c r="H22" s="38">
        <f>D22+TF!$F$6</f>
        <v>333</v>
      </c>
      <c r="I22" s="37" t="s">
        <v>43</v>
      </c>
      <c r="J22" s="37" t="s">
        <v>43</v>
      </c>
      <c r="K22" s="37" t="s">
        <v>6</v>
      </c>
      <c r="L22" s="53"/>
      <c r="M22" s="51">
        <f>$F$22*M1</f>
        <v>185</v>
      </c>
      <c r="N22" s="51">
        <f t="shared" ref="N22:X22" si="60">$F$22*N1</f>
        <v>370</v>
      </c>
      <c r="O22" s="51">
        <f t="shared" si="60"/>
        <v>555</v>
      </c>
      <c r="P22" s="51">
        <f t="shared" si="60"/>
        <v>740</v>
      </c>
      <c r="Q22" s="51">
        <f t="shared" si="60"/>
        <v>925</v>
      </c>
      <c r="R22" s="51">
        <f t="shared" si="60"/>
        <v>1110</v>
      </c>
      <c r="S22" s="51">
        <f t="shared" si="60"/>
        <v>1295</v>
      </c>
      <c r="T22" s="51">
        <f t="shared" si="60"/>
        <v>1480</v>
      </c>
      <c r="U22" s="51">
        <f t="shared" si="60"/>
        <v>1665</v>
      </c>
      <c r="V22" s="51">
        <f t="shared" si="60"/>
        <v>1850</v>
      </c>
      <c r="W22" s="51">
        <f t="shared" si="60"/>
        <v>2035</v>
      </c>
      <c r="X22" s="51">
        <f t="shared" si="60"/>
        <v>2220</v>
      </c>
      <c r="Y22" s="56"/>
      <c r="Z22" s="51">
        <f>$G$22*Z1</f>
        <v>534</v>
      </c>
      <c r="AA22" s="51">
        <f t="shared" ref="AA22:AK22" si="61">$G$22*AA1</f>
        <v>1068</v>
      </c>
      <c r="AB22" s="51">
        <f t="shared" si="61"/>
        <v>1602</v>
      </c>
      <c r="AC22" s="51">
        <f t="shared" si="61"/>
        <v>2136</v>
      </c>
      <c r="AD22" s="51">
        <f t="shared" si="61"/>
        <v>2670</v>
      </c>
      <c r="AE22" s="51">
        <f t="shared" si="61"/>
        <v>3204</v>
      </c>
      <c r="AF22" s="51">
        <f t="shared" si="61"/>
        <v>3738</v>
      </c>
      <c r="AG22" s="51">
        <f t="shared" si="61"/>
        <v>4272</v>
      </c>
      <c r="AH22" s="51">
        <f t="shared" si="61"/>
        <v>4806</v>
      </c>
      <c r="AI22" s="51">
        <f t="shared" si="61"/>
        <v>5340</v>
      </c>
      <c r="AJ22" s="51">
        <f t="shared" si="61"/>
        <v>5874</v>
      </c>
      <c r="AK22" s="51">
        <f t="shared" si="61"/>
        <v>6408</v>
      </c>
      <c r="AL22" s="64"/>
      <c r="AM22" s="51">
        <f>$H$22*AM1</f>
        <v>333</v>
      </c>
      <c r="AN22" s="51">
        <f t="shared" ref="AN22:AX22" si="62">$H$22*AN1</f>
        <v>666</v>
      </c>
      <c r="AO22" s="51">
        <f t="shared" si="62"/>
        <v>999</v>
      </c>
      <c r="AP22" s="51">
        <f t="shared" si="62"/>
        <v>1332</v>
      </c>
      <c r="AQ22" s="51">
        <f t="shared" si="62"/>
        <v>1665</v>
      </c>
      <c r="AR22" s="51">
        <f t="shared" si="62"/>
        <v>1998</v>
      </c>
      <c r="AS22" s="51">
        <f t="shared" si="62"/>
        <v>2331</v>
      </c>
      <c r="AT22" s="51">
        <f t="shared" si="62"/>
        <v>2664</v>
      </c>
      <c r="AU22" s="51">
        <f t="shared" si="62"/>
        <v>2997</v>
      </c>
      <c r="AV22" s="51">
        <f t="shared" si="62"/>
        <v>3330</v>
      </c>
      <c r="AW22" s="51">
        <f t="shared" si="62"/>
        <v>3663</v>
      </c>
      <c r="AX22" s="51">
        <f t="shared" si="62"/>
        <v>3996</v>
      </c>
    </row>
    <row r="23" spans="1:50" s="26" customFormat="1" ht="14.5">
      <c r="A23" s="84" t="s">
        <v>117</v>
      </c>
      <c r="B23" s="39">
        <v>185</v>
      </c>
      <c r="C23" s="39">
        <v>534</v>
      </c>
      <c r="D23" s="39">
        <v>333</v>
      </c>
      <c r="E23" s="40">
        <v>0</v>
      </c>
      <c r="F23" s="38">
        <f>B23+TF!$F$2</f>
        <v>185</v>
      </c>
      <c r="G23" s="38">
        <f>C23+TF!$F$4</f>
        <v>534</v>
      </c>
      <c r="H23" s="38">
        <f>D23+TF!$F$6</f>
        <v>333</v>
      </c>
      <c r="I23" s="37" t="s">
        <v>43</v>
      </c>
      <c r="J23" s="37" t="s">
        <v>43</v>
      </c>
      <c r="K23" s="37" t="s">
        <v>6</v>
      </c>
      <c r="L23" s="53"/>
      <c r="M23" s="51">
        <f>$F$23*M1</f>
        <v>185</v>
      </c>
      <c r="N23" s="51">
        <f t="shared" ref="N23:X23" si="63">$F$23*N1</f>
        <v>370</v>
      </c>
      <c r="O23" s="51">
        <f t="shared" si="63"/>
        <v>555</v>
      </c>
      <c r="P23" s="51">
        <f t="shared" si="63"/>
        <v>740</v>
      </c>
      <c r="Q23" s="51">
        <f t="shared" si="63"/>
        <v>925</v>
      </c>
      <c r="R23" s="51">
        <f t="shared" si="63"/>
        <v>1110</v>
      </c>
      <c r="S23" s="51">
        <f t="shared" si="63"/>
        <v>1295</v>
      </c>
      <c r="T23" s="51">
        <f t="shared" si="63"/>
        <v>1480</v>
      </c>
      <c r="U23" s="51">
        <f t="shared" si="63"/>
        <v>1665</v>
      </c>
      <c r="V23" s="51">
        <f t="shared" si="63"/>
        <v>1850</v>
      </c>
      <c r="W23" s="51">
        <f t="shared" si="63"/>
        <v>2035</v>
      </c>
      <c r="X23" s="51">
        <f t="shared" si="63"/>
        <v>2220</v>
      </c>
      <c r="Y23" s="56"/>
      <c r="Z23" s="51">
        <f>$G$23*Z1</f>
        <v>534</v>
      </c>
      <c r="AA23" s="51">
        <f t="shared" ref="AA23:AK23" si="64">$G$23*AA1</f>
        <v>1068</v>
      </c>
      <c r="AB23" s="51">
        <f t="shared" si="64"/>
        <v>1602</v>
      </c>
      <c r="AC23" s="51">
        <f t="shared" si="64"/>
        <v>2136</v>
      </c>
      <c r="AD23" s="51">
        <f t="shared" si="64"/>
        <v>2670</v>
      </c>
      <c r="AE23" s="51">
        <f t="shared" si="64"/>
        <v>3204</v>
      </c>
      <c r="AF23" s="51">
        <f t="shared" si="64"/>
        <v>3738</v>
      </c>
      <c r="AG23" s="51">
        <f t="shared" si="64"/>
        <v>4272</v>
      </c>
      <c r="AH23" s="51">
        <f t="shared" si="64"/>
        <v>4806</v>
      </c>
      <c r="AI23" s="51">
        <f t="shared" si="64"/>
        <v>5340</v>
      </c>
      <c r="AJ23" s="51">
        <f t="shared" si="64"/>
        <v>5874</v>
      </c>
      <c r="AK23" s="51">
        <f t="shared" si="64"/>
        <v>6408</v>
      </c>
      <c r="AL23" s="64"/>
      <c r="AM23" s="51">
        <f>$H$23*AM1</f>
        <v>333</v>
      </c>
      <c r="AN23" s="51">
        <f t="shared" ref="AN23:AX23" si="65">$H$23*AN1</f>
        <v>666</v>
      </c>
      <c r="AO23" s="51">
        <f t="shared" si="65"/>
        <v>999</v>
      </c>
      <c r="AP23" s="51">
        <f t="shared" si="65"/>
        <v>1332</v>
      </c>
      <c r="AQ23" s="51">
        <f t="shared" si="65"/>
        <v>1665</v>
      </c>
      <c r="AR23" s="51">
        <f t="shared" si="65"/>
        <v>1998</v>
      </c>
      <c r="AS23" s="51">
        <f t="shared" si="65"/>
        <v>2331</v>
      </c>
      <c r="AT23" s="51">
        <f t="shared" si="65"/>
        <v>2664</v>
      </c>
      <c r="AU23" s="51">
        <f t="shared" si="65"/>
        <v>2997</v>
      </c>
      <c r="AV23" s="51">
        <f t="shared" si="65"/>
        <v>3330</v>
      </c>
      <c r="AW23" s="51">
        <f t="shared" si="65"/>
        <v>3663</v>
      </c>
      <c r="AX23" s="51">
        <f t="shared" si="65"/>
        <v>3996</v>
      </c>
    </row>
    <row r="24" spans="1:50" s="26" customFormat="1" ht="14.5">
      <c r="A24" s="84" t="s">
        <v>118</v>
      </c>
      <c r="B24" s="39">
        <v>185</v>
      </c>
      <c r="C24" s="39">
        <v>534</v>
      </c>
      <c r="D24" s="39">
        <v>333</v>
      </c>
      <c r="E24" s="40">
        <v>0</v>
      </c>
      <c r="F24" s="38">
        <f>B24+TF!$F$2</f>
        <v>185</v>
      </c>
      <c r="G24" s="38">
        <f>C24+TF!$F$4</f>
        <v>534</v>
      </c>
      <c r="H24" s="38">
        <f>D24+TF!$F$6</f>
        <v>333</v>
      </c>
      <c r="I24" s="37" t="s">
        <v>43</v>
      </c>
      <c r="J24" s="37" t="s">
        <v>43</v>
      </c>
      <c r="K24" s="37" t="s">
        <v>6</v>
      </c>
      <c r="L24" s="53"/>
      <c r="M24" s="51">
        <f>$F$24*M1</f>
        <v>185</v>
      </c>
      <c r="N24" s="51">
        <f t="shared" ref="N24:X24" si="66">$F$24*N1</f>
        <v>370</v>
      </c>
      <c r="O24" s="51">
        <f t="shared" si="66"/>
        <v>555</v>
      </c>
      <c r="P24" s="51">
        <f t="shared" si="66"/>
        <v>740</v>
      </c>
      <c r="Q24" s="51">
        <f t="shared" si="66"/>
        <v>925</v>
      </c>
      <c r="R24" s="51">
        <f t="shared" si="66"/>
        <v>1110</v>
      </c>
      <c r="S24" s="51">
        <f t="shared" si="66"/>
        <v>1295</v>
      </c>
      <c r="T24" s="51">
        <f t="shared" si="66"/>
        <v>1480</v>
      </c>
      <c r="U24" s="51">
        <f t="shared" si="66"/>
        <v>1665</v>
      </c>
      <c r="V24" s="51">
        <f t="shared" si="66"/>
        <v>1850</v>
      </c>
      <c r="W24" s="51">
        <f t="shared" si="66"/>
        <v>2035</v>
      </c>
      <c r="X24" s="51">
        <f t="shared" si="66"/>
        <v>2220</v>
      </c>
      <c r="Y24" s="56"/>
      <c r="Z24" s="51">
        <f>$G$24*Z1</f>
        <v>534</v>
      </c>
      <c r="AA24" s="51">
        <f t="shared" ref="AA24:AK24" si="67">$G$24*AA1</f>
        <v>1068</v>
      </c>
      <c r="AB24" s="51">
        <f t="shared" si="67"/>
        <v>1602</v>
      </c>
      <c r="AC24" s="51">
        <f t="shared" si="67"/>
        <v>2136</v>
      </c>
      <c r="AD24" s="51">
        <f t="shared" si="67"/>
        <v>2670</v>
      </c>
      <c r="AE24" s="51">
        <f t="shared" si="67"/>
        <v>3204</v>
      </c>
      <c r="AF24" s="51">
        <f t="shared" si="67"/>
        <v>3738</v>
      </c>
      <c r="AG24" s="51">
        <f t="shared" si="67"/>
        <v>4272</v>
      </c>
      <c r="AH24" s="51">
        <f t="shared" si="67"/>
        <v>4806</v>
      </c>
      <c r="AI24" s="51">
        <f t="shared" si="67"/>
        <v>5340</v>
      </c>
      <c r="AJ24" s="51">
        <f t="shared" si="67"/>
        <v>5874</v>
      </c>
      <c r="AK24" s="51">
        <f t="shared" si="67"/>
        <v>6408</v>
      </c>
      <c r="AL24" s="64"/>
      <c r="AM24" s="51">
        <f>$H$24*AM1</f>
        <v>333</v>
      </c>
      <c r="AN24" s="51">
        <f t="shared" ref="AN24:AX24" si="68">$H$24*AN1</f>
        <v>666</v>
      </c>
      <c r="AO24" s="51">
        <f t="shared" si="68"/>
        <v>999</v>
      </c>
      <c r="AP24" s="51">
        <f t="shared" si="68"/>
        <v>1332</v>
      </c>
      <c r="AQ24" s="51">
        <f t="shared" si="68"/>
        <v>1665</v>
      </c>
      <c r="AR24" s="51">
        <f t="shared" si="68"/>
        <v>1998</v>
      </c>
      <c r="AS24" s="51">
        <f t="shared" si="68"/>
        <v>2331</v>
      </c>
      <c r="AT24" s="51">
        <f t="shared" si="68"/>
        <v>2664</v>
      </c>
      <c r="AU24" s="51">
        <f t="shared" si="68"/>
        <v>2997</v>
      </c>
      <c r="AV24" s="51">
        <f t="shared" si="68"/>
        <v>3330</v>
      </c>
      <c r="AW24" s="51">
        <f t="shared" si="68"/>
        <v>3663</v>
      </c>
      <c r="AX24" s="51">
        <f t="shared" si="68"/>
        <v>3996</v>
      </c>
    </row>
    <row r="25" spans="1:50" s="26" customFormat="1" ht="14.5">
      <c r="A25" s="84" t="s">
        <v>120</v>
      </c>
      <c r="B25" s="39">
        <v>204</v>
      </c>
      <c r="C25" s="39">
        <v>534</v>
      </c>
      <c r="D25" s="39">
        <v>333</v>
      </c>
      <c r="E25" s="40">
        <v>0</v>
      </c>
      <c r="F25" s="38">
        <f>B25+TF!$F$2</f>
        <v>204</v>
      </c>
      <c r="G25" s="38">
        <f>C25+TF!$F$4</f>
        <v>534</v>
      </c>
      <c r="H25" s="38">
        <f>D25+TF!$F$6</f>
        <v>333</v>
      </c>
      <c r="I25" s="37" t="s">
        <v>43</v>
      </c>
      <c r="J25" s="37" t="s">
        <v>43</v>
      </c>
      <c r="K25" s="37" t="s">
        <v>6</v>
      </c>
      <c r="L25" s="53"/>
      <c r="M25" s="51">
        <f>$F$25*M1</f>
        <v>204</v>
      </c>
      <c r="N25" s="51">
        <f t="shared" ref="N25:X25" si="69">$F$25*N1</f>
        <v>408</v>
      </c>
      <c r="O25" s="51">
        <f t="shared" si="69"/>
        <v>612</v>
      </c>
      <c r="P25" s="51">
        <f t="shared" si="69"/>
        <v>816</v>
      </c>
      <c r="Q25" s="51">
        <f t="shared" si="69"/>
        <v>1020</v>
      </c>
      <c r="R25" s="51">
        <f t="shared" si="69"/>
        <v>1224</v>
      </c>
      <c r="S25" s="51">
        <f t="shared" si="69"/>
        <v>1428</v>
      </c>
      <c r="T25" s="51">
        <f t="shared" si="69"/>
        <v>1632</v>
      </c>
      <c r="U25" s="51">
        <f t="shared" si="69"/>
        <v>1836</v>
      </c>
      <c r="V25" s="51">
        <f t="shared" si="69"/>
        <v>2040</v>
      </c>
      <c r="W25" s="51">
        <f t="shared" si="69"/>
        <v>2244</v>
      </c>
      <c r="X25" s="51">
        <f t="shared" si="69"/>
        <v>2448</v>
      </c>
      <c r="Y25" s="56"/>
      <c r="Z25" s="51">
        <f>$G$25*Z1</f>
        <v>534</v>
      </c>
      <c r="AA25" s="51">
        <f t="shared" ref="AA25:AK25" si="70">$G$25*AA1</f>
        <v>1068</v>
      </c>
      <c r="AB25" s="51">
        <f t="shared" si="70"/>
        <v>1602</v>
      </c>
      <c r="AC25" s="51">
        <f t="shared" si="70"/>
        <v>2136</v>
      </c>
      <c r="AD25" s="51">
        <f t="shared" si="70"/>
        <v>2670</v>
      </c>
      <c r="AE25" s="51">
        <f t="shared" si="70"/>
        <v>3204</v>
      </c>
      <c r="AF25" s="51">
        <f t="shared" si="70"/>
        <v>3738</v>
      </c>
      <c r="AG25" s="51">
        <f t="shared" si="70"/>
        <v>4272</v>
      </c>
      <c r="AH25" s="51">
        <f t="shared" si="70"/>
        <v>4806</v>
      </c>
      <c r="AI25" s="51">
        <f t="shared" si="70"/>
        <v>5340</v>
      </c>
      <c r="AJ25" s="51">
        <f t="shared" si="70"/>
        <v>5874</v>
      </c>
      <c r="AK25" s="51">
        <f t="shared" si="70"/>
        <v>6408</v>
      </c>
      <c r="AL25" s="64"/>
      <c r="AM25" s="51">
        <f>$H$25*AM1</f>
        <v>333</v>
      </c>
      <c r="AN25" s="51">
        <f t="shared" ref="AN25:AX25" si="71">$H$25*AN1</f>
        <v>666</v>
      </c>
      <c r="AO25" s="51">
        <f t="shared" si="71"/>
        <v>999</v>
      </c>
      <c r="AP25" s="51">
        <f t="shared" si="71"/>
        <v>1332</v>
      </c>
      <c r="AQ25" s="51">
        <f t="shared" si="71"/>
        <v>1665</v>
      </c>
      <c r="AR25" s="51">
        <f t="shared" si="71"/>
        <v>1998</v>
      </c>
      <c r="AS25" s="51">
        <f t="shared" si="71"/>
        <v>2331</v>
      </c>
      <c r="AT25" s="51">
        <f t="shared" si="71"/>
        <v>2664</v>
      </c>
      <c r="AU25" s="51">
        <f t="shared" si="71"/>
        <v>2997</v>
      </c>
      <c r="AV25" s="51">
        <f t="shared" si="71"/>
        <v>3330</v>
      </c>
      <c r="AW25" s="51">
        <f t="shared" si="71"/>
        <v>3663</v>
      </c>
      <c r="AX25" s="51">
        <f t="shared" si="71"/>
        <v>3996</v>
      </c>
    </row>
    <row r="26" spans="1:50" s="26" customFormat="1" ht="14.5">
      <c r="A26" s="84" t="s">
        <v>119</v>
      </c>
      <c r="B26" s="39">
        <v>194</v>
      </c>
      <c r="C26" s="39">
        <v>524</v>
      </c>
      <c r="D26" s="39">
        <v>323</v>
      </c>
      <c r="E26" s="40">
        <v>0</v>
      </c>
      <c r="F26" s="38">
        <f>B26+TF!$F$2</f>
        <v>194</v>
      </c>
      <c r="G26" s="38">
        <f>C26+TF!$F$4</f>
        <v>524</v>
      </c>
      <c r="H26" s="38">
        <f>D26+TF!$F$6</f>
        <v>323</v>
      </c>
      <c r="I26" s="37" t="s">
        <v>43</v>
      </c>
      <c r="J26" s="37" t="s">
        <v>43</v>
      </c>
      <c r="K26" s="37" t="s">
        <v>6</v>
      </c>
      <c r="L26" s="53" t="s">
        <v>38</v>
      </c>
      <c r="M26" s="51">
        <f>$F$26*M1</f>
        <v>194</v>
      </c>
      <c r="N26" s="51">
        <f t="shared" ref="N26:X26" si="72">$F$26*N1</f>
        <v>388</v>
      </c>
      <c r="O26" s="51">
        <f t="shared" si="72"/>
        <v>582</v>
      </c>
      <c r="P26" s="51">
        <f t="shared" si="72"/>
        <v>776</v>
      </c>
      <c r="Q26" s="51">
        <f t="shared" si="72"/>
        <v>970</v>
      </c>
      <c r="R26" s="51">
        <f t="shared" si="72"/>
        <v>1164</v>
      </c>
      <c r="S26" s="51">
        <f t="shared" si="72"/>
        <v>1358</v>
      </c>
      <c r="T26" s="51">
        <f t="shared" si="72"/>
        <v>1552</v>
      </c>
      <c r="U26" s="51">
        <f t="shared" si="72"/>
        <v>1746</v>
      </c>
      <c r="V26" s="51">
        <f t="shared" si="72"/>
        <v>1940</v>
      </c>
      <c r="W26" s="51">
        <f t="shared" si="72"/>
        <v>2134</v>
      </c>
      <c r="X26" s="51">
        <f t="shared" si="72"/>
        <v>2328</v>
      </c>
      <c r="Y26" s="56" t="s">
        <v>38</v>
      </c>
      <c r="Z26" s="51">
        <f>$G$26*Z1</f>
        <v>524</v>
      </c>
      <c r="AA26" s="51">
        <f t="shared" ref="AA26:AK26" si="73">$G$26*AA1</f>
        <v>1048</v>
      </c>
      <c r="AB26" s="51">
        <f t="shared" si="73"/>
        <v>1572</v>
      </c>
      <c r="AC26" s="51">
        <f t="shared" si="73"/>
        <v>2096</v>
      </c>
      <c r="AD26" s="51">
        <f t="shared" si="73"/>
        <v>2620</v>
      </c>
      <c r="AE26" s="51">
        <f t="shared" si="73"/>
        <v>3144</v>
      </c>
      <c r="AF26" s="51">
        <f t="shared" si="73"/>
        <v>3668</v>
      </c>
      <c r="AG26" s="51">
        <f t="shared" si="73"/>
        <v>4192</v>
      </c>
      <c r="AH26" s="51">
        <f t="shared" si="73"/>
        <v>4716</v>
      </c>
      <c r="AI26" s="51">
        <f t="shared" si="73"/>
        <v>5240</v>
      </c>
      <c r="AJ26" s="51">
        <f t="shared" si="73"/>
        <v>5764</v>
      </c>
      <c r="AK26" s="51">
        <f t="shared" si="73"/>
        <v>6288</v>
      </c>
      <c r="AL26" s="64" t="s">
        <v>38</v>
      </c>
      <c r="AM26" s="51">
        <f>$H$26*AM1</f>
        <v>323</v>
      </c>
      <c r="AN26" s="51">
        <f t="shared" ref="AN26:AX26" si="74">$H$26*AN1</f>
        <v>646</v>
      </c>
      <c r="AO26" s="51">
        <f t="shared" si="74"/>
        <v>969</v>
      </c>
      <c r="AP26" s="51">
        <f t="shared" si="74"/>
        <v>1292</v>
      </c>
      <c r="AQ26" s="51">
        <f t="shared" si="74"/>
        <v>1615</v>
      </c>
      <c r="AR26" s="51">
        <f t="shared" si="74"/>
        <v>1938</v>
      </c>
      <c r="AS26" s="51">
        <f t="shared" si="74"/>
        <v>2261</v>
      </c>
      <c r="AT26" s="51">
        <f t="shared" si="74"/>
        <v>2584</v>
      </c>
      <c r="AU26" s="51">
        <f t="shared" si="74"/>
        <v>2907</v>
      </c>
      <c r="AV26" s="51">
        <f t="shared" si="74"/>
        <v>3230</v>
      </c>
      <c r="AW26" s="51">
        <f t="shared" si="74"/>
        <v>3553</v>
      </c>
      <c r="AX26" s="51">
        <f t="shared" si="74"/>
        <v>3876</v>
      </c>
    </row>
    <row r="27" spans="1:50" s="26" customFormat="1" ht="14.5">
      <c r="A27" s="84" t="s">
        <v>124</v>
      </c>
      <c r="B27" s="39">
        <v>268</v>
      </c>
      <c r="C27" s="39">
        <v>613</v>
      </c>
      <c r="D27" s="39">
        <v>410</v>
      </c>
      <c r="E27" s="40">
        <v>0</v>
      </c>
      <c r="F27" s="38">
        <f>B27+TF!$F$8</f>
        <v>268</v>
      </c>
      <c r="G27" s="38">
        <f>C27+TF!$F$10</f>
        <v>613</v>
      </c>
      <c r="H27" s="38">
        <f>D27+TF!$F$12</f>
        <v>410</v>
      </c>
      <c r="I27" s="37" t="s">
        <v>43</v>
      </c>
      <c r="J27" s="37" t="s">
        <v>43</v>
      </c>
      <c r="K27" s="37" t="s">
        <v>6</v>
      </c>
      <c r="L27" s="53" t="s">
        <v>38</v>
      </c>
      <c r="M27" s="51">
        <f>$F$27*M1</f>
        <v>268</v>
      </c>
      <c r="N27" s="51">
        <f t="shared" ref="N27:X27" si="75">$F$27*N1</f>
        <v>536</v>
      </c>
      <c r="O27" s="51">
        <f t="shared" si="75"/>
        <v>804</v>
      </c>
      <c r="P27" s="51">
        <f t="shared" si="75"/>
        <v>1072</v>
      </c>
      <c r="Q27" s="51">
        <f t="shared" si="75"/>
        <v>1340</v>
      </c>
      <c r="R27" s="51">
        <f t="shared" si="75"/>
        <v>1608</v>
      </c>
      <c r="S27" s="51">
        <f t="shared" si="75"/>
        <v>1876</v>
      </c>
      <c r="T27" s="51">
        <f t="shared" si="75"/>
        <v>2144</v>
      </c>
      <c r="U27" s="51">
        <f t="shared" si="75"/>
        <v>2412</v>
      </c>
      <c r="V27" s="51">
        <f t="shared" si="75"/>
        <v>2680</v>
      </c>
      <c r="W27" s="51">
        <f t="shared" si="75"/>
        <v>2948</v>
      </c>
      <c r="X27" s="51">
        <f t="shared" si="75"/>
        <v>3216</v>
      </c>
      <c r="Y27" s="56" t="s">
        <v>38</v>
      </c>
      <c r="Z27" s="51">
        <f>$G$27*Z1</f>
        <v>613</v>
      </c>
      <c r="AA27" s="51">
        <f t="shared" ref="AA27:AK27" si="76">$G$27*AA1</f>
        <v>1226</v>
      </c>
      <c r="AB27" s="51">
        <f t="shared" si="76"/>
        <v>1839</v>
      </c>
      <c r="AC27" s="51">
        <f t="shared" si="76"/>
        <v>2452</v>
      </c>
      <c r="AD27" s="51">
        <f t="shared" si="76"/>
        <v>3065</v>
      </c>
      <c r="AE27" s="51">
        <f t="shared" si="76"/>
        <v>3678</v>
      </c>
      <c r="AF27" s="51">
        <f t="shared" si="76"/>
        <v>4291</v>
      </c>
      <c r="AG27" s="51">
        <f t="shared" si="76"/>
        <v>4904</v>
      </c>
      <c r="AH27" s="51">
        <f t="shared" si="76"/>
        <v>5517</v>
      </c>
      <c r="AI27" s="51">
        <f t="shared" si="76"/>
        <v>6130</v>
      </c>
      <c r="AJ27" s="51">
        <f t="shared" si="76"/>
        <v>6743</v>
      </c>
      <c r="AK27" s="51">
        <f t="shared" si="76"/>
        <v>7356</v>
      </c>
      <c r="AL27" s="64" t="s">
        <v>38</v>
      </c>
      <c r="AM27" s="51">
        <f>$H$27*AM1</f>
        <v>410</v>
      </c>
      <c r="AN27" s="51">
        <f t="shared" ref="AN27:AX27" si="77">$H$27*AN1</f>
        <v>820</v>
      </c>
      <c r="AO27" s="51">
        <f t="shared" si="77"/>
        <v>1230</v>
      </c>
      <c r="AP27" s="51">
        <f t="shared" si="77"/>
        <v>1640</v>
      </c>
      <c r="AQ27" s="51">
        <f t="shared" si="77"/>
        <v>2050</v>
      </c>
      <c r="AR27" s="51">
        <f t="shared" si="77"/>
        <v>2460</v>
      </c>
      <c r="AS27" s="51">
        <f t="shared" si="77"/>
        <v>2870</v>
      </c>
      <c r="AT27" s="51">
        <f t="shared" si="77"/>
        <v>3280</v>
      </c>
      <c r="AU27" s="51">
        <f t="shared" si="77"/>
        <v>3690</v>
      </c>
      <c r="AV27" s="51">
        <f t="shared" si="77"/>
        <v>4100</v>
      </c>
      <c r="AW27" s="51">
        <f t="shared" si="77"/>
        <v>4510</v>
      </c>
      <c r="AX27" s="51">
        <f t="shared" si="77"/>
        <v>4920</v>
      </c>
    </row>
    <row r="28" spans="1:50" s="23" customFormat="1" ht="14.5">
      <c r="A28" s="84" t="s">
        <v>125</v>
      </c>
      <c r="B28" s="39">
        <v>250</v>
      </c>
      <c r="C28" s="39">
        <v>595</v>
      </c>
      <c r="D28" s="39">
        <v>392</v>
      </c>
      <c r="E28" s="40">
        <v>0</v>
      </c>
      <c r="F28" s="38">
        <f>B28+TF!$F$8</f>
        <v>250</v>
      </c>
      <c r="G28" s="38">
        <f>C28+TF!$F$10</f>
        <v>595</v>
      </c>
      <c r="H28" s="38">
        <f>D28+TF!$F$12</f>
        <v>392</v>
      </c>
      <c r="I28" s="37" t="s">
        <v>43</v>
      </c>
      <c r="J28" s="37" t="s">
        <v>43</v>
      </c>
      <c r="K28" s="37" t="s">
        <v>6</v>
      </c>
      <c r="L28" s="53" t="s">
        <v>38</v>
      </c>
      <c r="M28" s="51">
        <f>$F$28*M1</f>
        <v>250</v>
      </c>
      <c r="N28" s="51">
        <f t="shared" ref="N28:X28" si="78">$F$28*N1</f>
        <v>500</v>
      </c>
      <c r="O28" s="51">
        <f t="shared" si="78"/>
        <v>750</v>
      </c>
      <c r="P28" s="51">
        <f t="shared" si="78"/>
        <v>1000</v>
      </c>
      <c r="Q28" s="51">
        <f t="shared" si="78"/>
        <v>1250</v>
      </c>
      <c r="R28" s="51">
        <f t="shared" si="78"/>
        <v>1500</v>
      </c>
      <c r="S28" s="51">
        <f t="shared" si="78"/>
        <v>1750</v>
      </c>
      <c r="T28" s="51">
        <f t="shared" si="78"/>
        <v>2000</v>
      </c>
      <c r="U28" s="51">
        <f t="shared" si="78"/>
        <v>2250</v>
      </c>
      <c r="V28" s="51">
        <f t="shared" si="78"/>
        <v>2500</v>
      </c>
      <c r="W28" s="51">
        <f t="shared" si="78"/>
        <v>2750</v>
      </c>
      <c r="X28" s="51">
        <f t="shared" si="78"/>
        <v>3000</v>
      </c>
      <c r="Y28" s="56" t="s">
        <v>38</v>
      </c>
      <c r="Z28" s="51">
        <f>$G$28*Z1</f>
        <v>595</v>
      </c>
      <c r="AA28" s="51">
        <f t="shared" ref="AA28:AK28" si="79">$G$28*AA1</f>
        <v>1190</v>
      </c>
      <c r="AB28" s="51">
        <f t="shared" si="79"/>
        <v>1785</v>
      </c>
      <c r="AC28" s="51">
        <f t="shared" si="79"/>
        <v>2380</v>
      </c>
      <c r="AD28" s="51">
        <f t="shared" si="79"/>
        <v>2975</v>
      </c>
      <c r="AE28" s="51">
        <f t="shared" si="79"/>
        <v>3570</v>
      </c>
      <c r="AF28" s="51">
        <f t="shared" si="79"/>
        <v>4165</v>
      </c>
      <c r="AG28" s="51">
        <f t="shared" si="79"/>
        <v>4760</v>
      </c>
      <c r="AH28" s="51">
        <f t="shared" si="79"/>
        <v>5355</v>
      </c>
      <c r="AI28" s="51">
        <f t="shared" si="79"/>
        <v>5950</v>
      </c>
      <c r="AJ28" s="51">
        <f t="shared" si="79"/>
        <v>6545</v>
      </c>
      <c r="AK28" s="51">
        <f t="shared" si="79"/>
        <v>7140</v>
      </c>
      <c r="AL28" s="64" t="s">
        <v>38</v>
      </c>
      <c r="AM28" s="51">
        <f>$H$28*AM1</f>
        <v>392</v>
      </c>
      <c r="AN28" s="51">
        <f t="shared" ref="AN28:AX28" si="80">$H$28*AN1</f>
        <v>784</v>
      </c>
      <c r="AO28" s="51">
        <f t="shared" si="80"/>
        <v>1176</v>
      </c>
      <c r="AP28" s="51">
        <f t="shared" si="80"/>
        <v>1568</v>
      </c>
      <c r="AQ28" s="51">
        <f t="shared" si="80"/>
        <v>1960</v>
      </c>
      <c r="AR28" s="51">
        <f t="shared" si="80"/>
        <v>2352</v>
      </c>
      <c r="AS28" s="51">
        <f t="shared" si="80"/>
        <v>2744</v>
      </c>
      <c r="AT28" s="51">
        <f t="shared" si="80"/>
        <v>3136</v>
      </c>
      <c r="AU28" s="51">
        <f t="shared" si="80"/>
        <v>3528</v>
      </c>
      <c r="AV28" s="51">
        <f t="shared" si="80"/>
        <v>3920</v>
      </c>
      <c r="AW28" s="51">
        <f t="shared" si="80"/>
        <v>4312</v>
      </c>
      <c r="AX28" s="51">
        <f t="shared" si="80"/>
        <v>4704</v>
      </c>
    </row>
    <row r="29" spans="1:50" s="23" customFormat="1" ht="14.5">
      <c r="A29" s="84" t="s">
        <v>126</v>
      </c>
      <c r="B29" s="39">
        <v>492</v>
      </c>
      <c r="C29" s="39">
        <v>1263</v>
      </c>
      <c r="D29" s="39">
        <v>1263</v>
      </c>
      <c r="E29" s="40">
        <v>0</v>
      </c>
      <c r="F29" s="38">
        <f>B29+TF!$F$8</f>
        <v>492</v>
      </c>
      <c r="G29" s="38">
        <f>C29+TF!$F$10</f>
        <v>1263</v>
      </c>
      <c r="H29" s="41">
        <f>G29</f>
        <v>1263</v>
      </c>
      <c r="I29" s="37" t="s">
        <v>43</v>
      </c>
      <c r="J29" s="37" t="s">
        <v>43</v>
      </c>
      <c r="K29" s="37" t="s">
        <v>6</v>
      </c>
      <c r="L29" s="53" t="s">
        <v>38</v>
      </c>
      <c r="M29" s="51">
        <f>$F$29*M1</f>
        <v>492</v>
      </c>
      <c r="N29" s="51">
        <f t="shared" ref="N29:X29" si="81">$F$29*N1</f>
        <v>984</v>
      </c>
      <c r="O29" s="51">
        <f t="shared" si="81"/>
        <v>1476</v>
      </c>
      <c r="P29" s="51">
        <f t="shared" si="81"/>
        <v>1968</v>
      </c>
      <c r="Q29" s="51">
        <f t="shared" si="81"/>
        <v>2460</v>
      </c>
      <c r="R29" s="51">
        <f t="shared" si="81"/>
        <v>2952</v>
      </c>
      <c r="S29" s="51">
        <f t="shared" si="81"/>
        <v>3444</v>
      </c>
      <c r="T29" s="51">
        <f t="shared" si="81"/>
        <v>3936</v>
      </c>
      <c r="U29" s="51">
        <f t="shared" si="81"/>
        <v>4428</v>
      </c>
      <c r="V29" s="51">
        <f t="shared" si="81"/>
        <v>4920</v>
      </c>
      <c r="W29" s="51">
        <f t="shared" si="81"/>
        <v>5412</v>
      </c>
      <c r="X29" s="51">
        <f t="shared" si="81"/>
        <v>5904</v>
      </c>
      <c r="Y29" s="56" t="s">
        <v>38</v>
      </c>
      <c r="Z29" s="51">
        <f>$G$29*Z1</f>
        <v>1263</v>
      </c>
      <c r="AA29" s="51">
        <f t="shared" ref="AA29:AK29" si="82">$G$29*AA1</f>
        <v>2526</v>
      </c>
      <c r="AB29" s="51">
        <f t="shared" si="82"/>
        <v>3789</v>
      </c>
      <c r="AC29" s="51">
        <f t="shared" si="82"/>
        <v>5052</v>
      </c>
      <c r="AD29" s="51">
        <f t="shared" si="82"/>
        <v>6315</v>
      </c>
      <c r="AE29" s="51">
        <f t="shared" si="82"/>
        <v>7578</v>
      </c>
      <c r="AF29" s="51">
        <f t="shared" si="82"/>
        <v>8841</v>
      </c>
      <c r="AG29" s="51">
        <f t="shared" si="82"/>
        <v>10104</v>
      </c>
      <c r="AH29" s="51">
        <f t="shared" si="82"/>
        <v>11367</v>
      </c>
      <c r="AI29" s="51">
        <f t="shared" si="82"/>
        <v>12630</v>
      </c>
      <c r="AJ29" s="51">
        <f t="shared" si="82"/>
        <v>13893</v>
      </c>
      <c r="AK29" s="51">
        <f t="shared" si="82"/>
        <v>15156</v>
      </c>
      <c r="AL29" s="64" t="s">
        <v>38</v>
      </c>
      <c r="AM29" s="51">
        <f>$H$29*AM1</f>
        <v>1263</v>
      </c>
      <c r="AN29" s="51">
        <f t="shared" ref="AN29:AX29" si="83">$H$29*AN1</f>
        <v>2526</v>
      </c>
      <c r="AO29" s="51">
        <f t="shared" si="83"/>
        <v>3789</v>
      </c>
      <c r="AP29" s="51">
        <f t="shared" si="83"/>
        <v>5052</v>
      </c>
      <c r="AQ29" s="51">
        <f t="shared" si="83"/>
        <v>6315</v>
      </c>
      <c r="AR29" s="51">
        <f t="shared" si="83"/>
        <v>7578</v>
      </c>
      <c r="AS29" s="51">
        <f t="shared" si="83"/>
        <v>8841</v>
      </c>
      <c r="AT29" s="51">
        <f t="shared" si="83"/>
        <v>10104</v>
      </c>
      <c r="AU29" s="51">
        <f t="shared" si="83"/>
        <v>11367</v>
      </c>
      <c r="AV29" s="51">
        <f t="shared" si="83"/>
        <v>12630</v>
      </c>
      <c r="AW29" s="51">
        <f t="shared" si="83"/>
        <v>13893</v>
      </c>
      <c r="AX29" s="51">
        <f t="shared" si="83"/>
        <v>15156</v>
      </c>
    </row>
    <row r="30" spans="1:50" s="20" customFormat="1" ht="14.5">
      <c r="A30" s="84" t="s">
        <v>127</v>
      </c>
      <c r="B30" s="39">
        <v>252</v>
      </c>
      <c r="C30" s="39">
        <v>597</v>
      </c>
      <c r="D30" s="39">
        <v>394</v>
      </c>
      <c r="E30" s="40">
        <v>0</v>
      </c>
      <c r="F30" s="38">
        <f>B30+TF!$F$8</f>
        <v>252</v>
      </c>
      <c r="G30" s="38">
        <f>C30+TF!$F$10</f>
        <v>597</v>
      </c>
      <c r="H30" s="38">
        <f>D30+TF!$F$12</f>
        <v>394</v>
      </c>
      <c r="I30" s="37" t="s">
        <v>43</v>
      </c>
      <c r="J30" s="37" t="s">
        <v>43</v>
      </c>
      <c r="K30" s="37" t="s">
        <v>6</v>
      </c>
      <c r="L30" s="53" t="s">
        <v>38</v>
      </c>
      <c r="M30" s="51">
        <f>$F$30*M1</f>
        <v>252</v>
      </c>
      <c r="N30" s="51">
        <f t="shared" ref="N30:X30" si="84">$F$30*N1</f>
        <v>504</v>
      </c>
      <c r="O30" s="51">
        <f t="shared" si="84"/>
        <v>756</v>
      </c>
      <c r="P30" s="51">
        <f t="shared" si="84"/>
        <v>1008</v>
      </c>
      <c r="Q30" s="51">
        <f t="shared" si="84"/>
        <v>1260</v>
      </c>
      <c r="R30" s="51">
        <f t="shared" si="84"/>
        <v>1512</v>
      </c>
      <c r="S30" s="51">
        <f t="shared" si="84"/>
        <v>1764</v>
      </c>
      <c r="T30" s="51">
        <f t="shared" si="84"/>
        <v>2016</v>
      </c>
      <c r="U30" s="51">
        <f t="shared" si="84"/>
        <v>2268</v>
      </c>
      <c r="V30" s="51">
        <f t="shared" si="84"/>
        <v>2520</v>
      </c>
      <c r="W30" s="51">
        <f t="shared" si="84"/>
        <v>2772</v>
      </c>
      <c r="X30" s="51">
        <f t="shared" si="84"/>
        <v>3024</v>
      </c>
      <c r="Y30" s="56" t="s">
        <v>38</v>
      </c>
      <c r="Z30" s="51">
        <f>$G$30*Z1</f>
        <v>597</v>
      </c>
      <c r="AA30" s="51">
        <f t="shared" ref="AA30:AK30" si="85">$G$30*AA1</f>
        <v>1194</v>
      </c>
      <c r="AB30" s="51">
        <f t="shared" si="85"/>
        <v>1791</v>
      </c>
      <c r="AC30" s="51">
        <f t="shared" si="85"/>
        <v>2388</v>
      </c>
      <c r="AD30" s="51">
        <f t="shared" si="85"/>
        <v>2985</v>
      </c>
      <c r="AE30" s="51">
        <f t="shared" si="85"/>
        <v>3582</v>
      </c>
      <c r="AF30" s="51">
        <f t="shared" si="85"/>
        <v>4179</v>
      </c>
      <c r="AG30" s="51">
        <f t="shared" si="85"/>
        <v>4776</v>
      </c>
      <c r="AH30" s="51">
        <f t="shared" si="85"/>
        <v>5373</v>
      </c>
      <c r="AI30" s="51">
        <f t="shared" si="85"/>
        <v>5970</v>
      </c>
      <c r="AJ30" s="51">
        <f t="shared" si="85"/>
        <v>6567</v>
      </c>
      <c r="AK30" s="51">
        <f t="shared" si="85"/>
        <v>7164</v>
      </c>
      <c r="AL30" s="64" t="s">
        <v>38</v>
      </c>
      <c r="AM30" s="51">
        <f>$H$30*AM1</f>
        <v>394</v>
      </c>
      <c r="AN30" s="51">
        <f t="shared" ref="AN30:AX30" si="86">$H$30*AN1</f>
        <v>788</v>
      </c>
      <c r="AO30" s="51">
        <f t="shared" si="86"/>
        <v>1182</v>
      </c>
      <c r="AP30" s="51">
        <f t="shared" si="86"/>
        <v>1576</v>
      </c>
      <c r="AQ30" s="51">
        <f t="shared" si="86"/>
        <v>1970</v>
      </c>
      <c r="AR30" s="51">
        <f t="shared" si="86"/>
        <v>2364</v>
      </c>
      <c r="AS30" s="51">
        <f t="shared" si="86"/>
        <v>2758</v>
      </c>
      <c r="AT30" s="51">
        <f t="shared" si="86"/>
        <v>3152</v>
      </c>
      <c r="AU30" s="51">
        <f t="shared" si="86"/>
        <v>3546</v>
      </c>
      <c r="AV30" s="51">
        <f t="shared" si="86"/>
        <v>3940</v>
      </c>
      <c r="AW30" s="51">
        <f t="shared" si="86"/>
        <v>4334</v>
      </c>
      <c r="AX30" s="51">
        <f t="shared" si="86"/>
        <v>4728</v>
      </c>
    </row>
    <row r="31" spans="1:50" s="20" customFormat="1" ht="14.5">
      <c r="A31" s="84" t="s">
        <v>122</v>
      </c>
      <c r="B31" s="39">
        <v>242</v>
      </c>
      <c r="C31" s="39">
        <v>587</v>
      </c>
      <c r="D31" s="39">
        <v>384</v>
      </c>
      <c r="E31" s="40">
        <v>0</v>
      </c>
      <c r="F31" s="38">
        <f>B31+TF!$F$8</f>
        <v>242</v>
      </c>
      <c r="G31" s="38">
        <f>C31+TF!$F$10</f>
        <v>587</v>
      </c>
      <c r="H31" s="38">
        <f>D31+TF!$F$12</f>
        <v>384</v>
      </c>
      <c r="I31" s="37" t="s">
        <v>43</v>
      </c>
      <c r="J31" s="37" t="s">
        <v>43</v>
      </c>
      <c r="K31" s="37" t="s">
        <v>6</v>
      </c>
      <c r="L31" s="53" t="s">
        <v>38</v>
      </c>
      <c r="M31" s="51">
        <f>$F$31*M1</f>
        <v>242</v>
      </c>
      <c r="N31" s="51">
        <f t="shared" ref="N31:X31" si="87">$F$31*N1</f>
        <v>484</v>
      </c>
      <c r="O31" s="51">
        <f t="shared" si="87"/>
        <v>726</v>
      </c>
      <c r="P31" s="51">
        <f t="shared" si="87"/>
        <v>968</v>
      </c>
      <c r="Q31" s="51">
        <f t="shared" si="87"/>
        <v>1210</v>
      </c>
      <c r="R31" s="51">
        <f t="shared" si="87"/>
        <v>1452</v>
      </c>
      <c r="S31" s="51">
        <f t="shared" si="87"/>
        <v>1694</v>
      </c>
      <c r="T31" s="51">
        <f t="shared" si="87"/>
        <v>1936</v>
      </c>
      <c r="U31" s="51">
        <f t="shared" si="87"/>
        <v>2178</v>
      </c>
      <c r="V31" s="51">
        <f t="shared" si="87"/>
        <v>2420</v>
      </c>
      <c r="W31" s="51">
        <f t="shared" si="87"/>
        <v>2662</v>
      </c>
      <c r="X31" s="51">
        <f t="shared" si="87"/>
        <v>2904</v>
      </c>
      <c r="Y31" s="56" t="s">
        <v>38</v>
      </c>
      <c r="Z31" s="51">
        <f>$G$31*Z1</f>
        <v>587</v>
      </c>
      <c r="AA31" s="51">
        <f t="shared" ref="AA31:AK31" si="88">$G$31*AA1</f>
        <v>1174</v>
      </c>
      <c r="AB31" s="51">
        <f t="shared" si="88"/>
        <v>1761</v>
      </c>
      <c r="AC31" s="51">
        <f t="shared" si="88"/>
        <v>2348</v>
      </c>
      <c r="AD31" s="51">
        <f t="shared" si="88"/>
        <v>2935</v>
      </c>
      <c r="AE31" s="51">
        <f t="shared" si="88"/>
        <v>3522</v>
      </c>
      <c r="AF31" s="51">
        <f t="shared" si="88"/>
        <v>4109</v>
      </c>
      <c r="AG31" s="51">
        <f t="shared" si="88"/>
        <v>4696</v>
      </c>
      <c r="AH31" s="51">
        <f t="shared" si="88"/>
        <v>5283</v>
      </c>
      <c r="AI31" s="51">
        <f t="shared" si="88"/>
        <v>5870</v>
      </c>
      <c r="AJ31" s="51">
        <f t="shared" si="88"/>
        <v>6457</v>
      </c>
      <c r="AK31" s="51">
        <f t="shared" si="88"/>
        <v>7044</v>
      </c>
      <c r="AL31" s="64" t="s">
        <v>38</v>
      </c>
      <c r="AM31" s="51">
        <f>$H$31*AM1</f>
        <v>384</v>
      </c>
      <c r="AN31" s="51">
        <f t="shared" ref="AN31:AX31" si="89">$H$31*AN1</f>
        <v>768</v>
      </c>
      <c r="AO31" s="51">
        <f t="shared" si="89"/>
        <v>1152</v>
      </c>
      <c r="AP31" s="51">
        <f t="shared" si="89"/>
        <v>1536</v>
      </c>
      <c r="AQ31" s="51">
        <f t="shared" si="89"/>
        <v>1920</v>
      </c>
      <c r="AR31" s="51">
        <f t="shared" si="89"/>
        <v>2304</v>
      </c>
      <c r="AS31" s="51">
        <f t="shared" si="89"/>
        <v>2688</v>
      </c>
      <c r="AT31" s="51">
        <f t="shared" si="89"/>
        <v>3072</v>
      </c>
      <c r="AU31" s="51">
        <f t="shared" si="89"/>
        <v>3456</v>
      </c>
      <c r="AV31" s="51">
        <f t="shared" si="89"/>
        <v>3840</v>
      </c>
      <c r="AW31" s="51">
        <f t="shared" si="89"/>
        <v>4224</v>
      </c>
      <c r="AX31" s="51">
        <f t="shared" si="89"/>
        <v>4608</v>
      </c>
    </row>
    <row r="32" spans="1:50" s="20" customFormat="1">
      <c r="A32" s="31"/>
      <c r="B32"/>
      <c r="C32"/>
      <c r="D32"/>
      <c r="E32"/>
      <c r="F32"/>
      <c r="G32"/>
      <c r="H32"/>
      <c r="I32"/>
      <c r="J32"/>
      <c r="K32"/>
      <c r="L32"/>
      <c r="M32"/>
      <c r="N32"/>
      <c r="O32"/>
      <c r="P32"/>
      <c r="Q32"/>
      <c r="R32"/>
      <c r="S32"/>
      <c r="T32"/>
      <c r="U32"/>
      <c r="V32"/>
      <c r="W32"/>
      <c r="X32"/>
      <c r="Y32"/>
      <c r="Z32"/>
      <c r="AA32"/>
      <c r="AB32"/>
      <c r="AC32"/>
      <c r="AD32"/>
      <c r="AE32"/>
      <c r="AF32"/>
      <c r="AG32"/>
      <c r="AH32"/>
      <c r="AI32"/>
      <c r="AJ32"/>
      <c r="AK32"/>
    </row>
    <row r="33" spans="1:37">
      <c r="B33"/>
      <c r="C33"/>
      <c r="D33"/>
      <c r="E33"/>
      <c r="F33"/>
      <c r="G33"/>
      <c r="H33"/>
      <c r="I33"/>
      <c r="J33"/>
      <c r="K33"/>
      <c r="L33"/>
      <c r="M33"/>
      <c r="N33"/>
      <c r="O33"/>
      <c r="P33"/>
      <c r="Q33"/>
      <c r="R33"/>
      <c r="S33"/>
      <c r="T33"/>
      <c r="U33"/>
      <c r="V33"/>
      <c r="W33"/>
      <c r="X33"/>
      <c r="Y33"/>
      <c r="Z33"/>
      <c r="AA33"/>
      <c r="AB33"/>
      <c r="AC33"/>
      <c r="AD33"/>
      <c r="AE33"/>
      <c r="AF33"/>
      <c r="AG33"/>
      <c r="AH33"/>
      <c r="AI33"/>
      <c r="AJ33"/>
      <c r="AK33"/>
    </row>
    <row r="34" spans="1:37">
      <c r="B34"/>
      <c r="C34"/>
      <c r="D34"/>
      <c r="E34"/>
      <c r="F34"/>
      <c r="G34"/>
      <c r="H34"/>
      <c r="I34"/>
      <c r="J34"/>
      <c r="K34"/>
      <c r="L34"/>
      <c r="M34"/>
      <c r="N34"/>
      <c r="O34"/>
      <c r="P34"/>
      <c r="Q34"/>
      <c r="R34"/>
      <c r="S34"/>
      <c r="T34"/>
      <c r="U34"/>
      <c r="V34"/>
      <c r="W34"/>
      <c r="X34"/>
      <c r="Y34"/>
      <c r="Z34"/>
      <c r="AA34"/>
      <c r="AB34"/>
      <c r="AC34"/>
      <c r="AD34"/>
      <c r="AE34"/>
      <c r="AF34"/>
      <c r="AG34"/>
      <c r="AH34"/>
      <c r="AI34"/>
      <c r="AJ34"/>
      <c r="AK34"/>
    </row>
    <row r="35" spans="1:37">
      <c r="B35"/>
      <c r="C35"/>
      <c r="D35"/>
      <c r="E35"/>
      <c r="F35"/>
      <c r="G35"/>
      <c r="H35"/>
      <c r="I35"/>
      <c r="J35"/>
      <c r="K35"/>
      <c r="L35"/>
      <c r="M35"/>
      <c r="N35"/>
      <c r="O35"/>
      <c r="P35"/>
      <c r="Q35"/>
      <c r="R35"/>
      <c r="S35"/>
      <c r="T35"/>
      <c r="U35"/>
      <c r="V35"/>
      <c r="W35"/>
      <c r="X35"/>
      <c r="Y35"/>
      <c r="Z35"/>
      <c r="AA35"/>
      <c r="AB35"/>
      <c r="AC35"/>
      <c r="AD35"/>
      <c r="AE35"/>
      <c r="AF35"/>
      <c r="AG35"/>
      <c r="AH35"/>
      <c r="AI35"/>
      <c r="AJ35"/>
      <c r="AK35"/>
    </row>
    <row r="36" spans="1:37">
      <c r="B36" s="11" t="s">
        <v>82</v>
      </c>
      <c r="C36"/>
      <c r="D36"/>
      <c r="E36"/>
      <c r="F36"/>
      <c r="G36"/>
      <c r="H36"/>
      <c r="I36"/>
      <c r="J36"/>
      <c r="K36"/>
      <c r="L36"/>
      <c r="M36"/>
      <c r="N36"/>
      <c r="O36"/>
      <c r="P36"/>
      <c r="Q36"/>
      <c r="R36"/>
      <c r="S36"/>
      <c r="T36"/>
      <c r="U36"/>
      <c r="V36"/>
      <c r="W36"/>
      <c r="X36"/>
      <c r="Y36"/>
      <c r="Z36"/>
      <c r="AA36"/>
      <c r="AB36"/>
      <c r="AC36"/>
      <c r="AD36"/>
      <c r="AE36"/>
      <c r="AF36"/>
      <c r="AG36"/>
      <c r="AH36"/>
      <c r="AI36"/>
      <c r="AJ36"/>
      <c r="AK36"/>
    </row>
    <row r="37" spans="1:37">
      <c r="B37"/>
      <c r="C37"/>
      <c r="D37"/>
      <c r="E37"/>
      <c r="F37"/>
      <c r="G37"/>
      <c r="H37"/>
      <c r="I37"/>
      <c r="J37"/>
      <c r="K37"/>
      <c r="L37"/>
      <c r="M37"/>
      <c r="N37"/>
      <c r="O37"/>
      <c r="P37"/>
      <c r="Q37"/>
      <c r="R37"/>
      <c r="S37"/>
      <c r="T37"/>
      <c r="U37"/>
      <c r="V37"/>
      <c r="W37"/>
      <c r="X37"/>
      <c r="Y37"/>
      <c r="Z37"/>
      <c r="AA37"/>
      <c r="AB37"/>
      <c r="AC37"/>
      <c r="AD37"/>
      <c r="AE37"/>
      <c r="AF37"/>
      <c r="AG37"/>
      <c r="AH37"/>
      <c r="AI37"/>
      <c r="AJ37"/>
      <c r="AK37"/>
    </row>
    <row r="38" spans="1:37">
      <c r="B38"/>
      <c r="C38"/>
      <c r="D38"/>
      <c r="E38"/>
      <c r="F38"/>
      <c r="G38"/>
      <c r="H38"/>
      <c r="I38"/>
      <c r="J38"/>
      <c r="K38"/>
      <c r="L38"/>
      <c r="M38"/>
      <c r="N38"/>
      <c r="O38"/>
      <c r="P38"/>
      <c r="Q38"/>
      <c r="R38"/>
      <c r="S38"/>
      <c r="T38"/>
      <c r="U38"/>
      <c r="V38"/>
      <c r="W38"/>
      <c r="X38"/>
      <c r="Y38"/>
      <c r="Z38"/>
      <c r="AA38"/>
      <c r="AB38"/>
      <c r="AC38"/>
      <c r="AD38"/>
      <c r="AE38"/>
      <c r="AF38"/>
      <c r="AG38"/>
      <c r="AH38"/>
      <c r="AI38"/>
      <c r="AJ38"/>
      <c r="AK38"/>
    </row>
    <row r="39" spans="1:37">
      <c r="B39" s="83" t="s">
        <v>129</v>
      </c>
      <c r="C39"/>
      <c r="D39"/>
      <c r="E39"/>
      <c r="F39"/>
      <c r="G39"/>
      <c r="H39"/>
      <c r="I39"/>
      <c r="J39"/>
      <c r="K39"/>
      <c r="L39"/>
      <c r="M39"/>
      <c r="N39"/>
      <c r="O39"/>
      <c r="P39"/>
      <c r="Q39"/>
      <c r="R39"/>
      <c r="S39"/>
      <c r="T39"/>
      <c r="U39"/>
      <c r="V39"/>
      <c r="W39"/>
      <c r="X39"/>
      <c r="Y39"/>
      <c r="Z39"/>
      <c r="AA39"/>
      <c r="AB39"/>
      <c r="AC39"/>
      <c r="AD39"/>
      <c r="AE39"/>
      <c r="AF39"/>
      <c r="AG39"/>
      <c r="AH39"/>
      <c r="AI39"/>
      <c r="AJ39"/>
      <c r="AK39"/>
    </row>
    <row r="40" spans="1:37">
      <c r="B40"/>
      <c r="C40"/>
      <c r="D40"/>
      <c r="E40"/>
      <c r="F40"/>
      <c r="G40"/>
      <c r="H40"/>
      <c r="I40"/>
      <c r="J40"/>
      <c r="K40"/>
      <c r="L40"/>
      <c r="M40"/>
      <c r="N40"/>
      <c r="O40"/>
      <c r="P40"/>
      <c r="Q40"/>
      <c r="R40"/>
      <c r="S40"/>
      <c r="T40"/>
      <c r="U40"/>
      <c r="V40"/>
      <c r="W40"/>
      <c r="X40"/>
      <c r="Y40"/>
      <c r="Z40"/>
      <c r="AA40"/>
      <c r="AB40"/>
      <c r="AC40"/>
      <c r="AD40"/>
      <c r="AE40"/>
      <c r="AF40"/>
      <c r="AG40"/>
      <c r="AH40"/>
      <c r="AI40"/>
      <c r="AJ40"/>
      <c r="AK40"/>
    </row>
    <row r="41" spans="1:37">
      <c r="B41"/>
      <c r="C41"/>
      <c r="D41"/>
      <c r="E41"/>
      <c r="F41"/>
      <c r="G41"/>
      <c r="H41"/>
      <c r="I41"/>
      <c r="J41"/>
      <c r="K41"/>
      <c r="L41"/>
      <c r="M41"/>
      <c r="N41"/>
      <c r="O41"/>
      <c r="P41"/>
      <c r="Q41"/>
      <c r="R41"/>
      <c r="S41"/>
      <c r="T41"/>
      <c r="U41"/>
      <c r="V41"/>
      <c r="W41"/>
      <c r="X41"/>
      <c r="Y41"/>
      <c r="Z41"/>
      <c r="AA41"/>
      <c r="AB41"/>
      <c r="AC41"/>
      <c r="AD41"/>
      <c r="AE41"/>
      <c r="AF41"/>
      <c r="AG41"/>
      <c r="AH41"/>
      <c r="AI41"/>
      <c r="AJ41"/>
      <c r="AK41"/>
    </row>
    <row r="42" spans="1:37">
      <c r="B42"/>
      <c r="C42"/>
      <c r="D42"/>
      <c r="E42"/>
      <c r="F42"/>
      <c r="G42"/>
      <c r="H42"/>
      <c r="I42"/>
      <c r="J42"/>
      <c r="K42"/>
      <c r="L42"/>
      <c r="M42"/>
      <c r="N42"/>
      <c r="O42"/>
      <c r="P42"/>
      <c r="Q42"/>
      <c r="R42"/>
      <c r="S42"/>
      <c r="T42"/>
      <c r="U42"/>
      <c r="V42"/>
      <c r="W42"/>
      <c r="X42"/>
      <c r="Y42"/>
      <c r="Z42"/>
      <c r="AA42"/>
      <c r="AB42"/>
      <c r="AC42"/>
      <c r="AD42"/>
      <c r="AE42"/>
      <c r="AF42"/>
      <c r="AG42"/>
      <c r="AH42"/>
      <c r="AI42"/>
      <c r="AJ42"/>
      <c r="AK42"/>
    </row>
    <row r="43" spans="1:37">
      <c r="B43"/>
      <c r="C43"/>
      <c r="D43"/>
      <c r="E43"/>
      <c r="F43"/>
      <c r="G43"/>
      <c r="H43"/>
      <c r="I43"/>
      <c r="J43"/>
      <c r="K43"/>
      <c r="L43"/>
      <c r="M43"/>
      <c r="N43"/>
      <c r="O43"/>
      <c r="P43"/>
      <c r="Q43"/>
      <c r="R43"/>
      <c r="S43"/>
      <c r="T43"/>
      <c r="U43"/>
      <c r="V43"/>
      <c r="W43"/>
      <c r="X43"/>
      <c r="Y43"/>
      <c r="Z43"/>
      <c r="AA43"/>
      <c r="AB43"/>
      <c r="AC43"/>
      <c r="AD43"/>
      <c r="AE43"/>
      <c r="AF43"/>
      <c r="AG43"/>
      <c r="AH43"/>
      <c r="AI43"/>
      <c r="AJ43"/>
      <c r="AK43"/>
    </row>
    <row r="44" spans="1:37" s="24" customFormat="1">
      <c r="A44" s="66"/>
      <c r="B44"/>
      <c r="C44"/>
      <c r="D44"/>
      <c r="E44"/>
      <c r="F44"/>
      <c r="G44"/>
      <c r="H44"/>
      <c r="I44"/>
      <c r="J44"/>
      <c r="K44"/>
      <c r="L44"/>
      <c r="M44"/>
      <c r="N44"/>
      <c r="O44"/>
      <c r="P44"/>
      <c r="Q44"/>
      <c r="R44"/>
      <c r="S44"/>
      <c r="T44"/>
      <c r="U44"/>
      <c r="V44"/>
      <c r="W44"/>
      <c r="X44"/>
      <c r="Y44"/>
      <c r="Z44"/>
      <c r="AA44"/>
      <c r="AB44"/>
      <c r="AC44"/>
      <c r="AD44"/>
      <c r="AE44"/>
      <c r="AF44"/>
      <c r="AG44"/>
      <c r="AH44"/>
      <c r="AI44"/>
      <c r="AJ44"/>
      <c r="AK44"/>
    </row>
    <row r="45" spans="1:37">
      <c r="A45" s="67"/>
      <c r="B45" s="2"/>
      <c r="C45" s="2" t="s">
        <v>130</v>
      </c>
      <c r="D45" s="2" t="s">
        <v>131</v>
      </c>
      <c r="E45" s="2" t="s">
        <v>132</v>
      </c>
      <c r="F45"/>
      <c r="G45"/>
      <c r="H45"/>
      <c r="I45"/>
      <c r="J45"/>
      <c r="K45"/>
      <c r="L45"/>
      <c r="M45"/>
      <c r="N45"/>
      <c r="O45"/>
      <c r="P45"/>
      <c r="Q45"/>
      <c r="R45"/>
      <c r="S45"/>
      <c r="T45"/>
      <c r="U45"/>
      <c r="V45"/>
      <c r="W45"/>
      <c r="X45"/>
      <c r="Y45"/>
      <c r="Z45"/>
      <c r="AA45"/>
      <c r="AB45"/>
      <c r="AC45"/>
      <c r="AD45"/>
      <c r="AE45"/>
      <c r="AF45"/>
      <c r="AG45"/>
      <c r="AH45"/>
      <c r="AI45"/>
      <c r="AJ45"/>
      <c r="AK45"/>
    </row>
    <row r="46" spans="1:37">
      <c r="A46" s="67"/>
      <c r="B46"/>
      <c r="C46" s="39">
        <v>175</v>
      </c>
      <c r="D46" s="39">
        <v>524</v>
      </c>
      <c r="E46" s="39">
        <v>323</v>
      </c>
      <c r="F46"/>
      <c r="G46" s="39"/>
      <c r="H46"/>
      <c r="I46"/>
      <c r="J46"/>
      <c r="K46"/>
      <c r="L46"/>
      <c r="M46"/>
      <c r="N46"/>
      <c r="O46"/>
      <c r="P46"/>
      <c r="Q46"/>
      <c r="R46"/>
      <c r="S46"/>
      <c r="T46"/>
      <c r="U46"/>
      <c r="V46"/>
      <c r="W46"/>
      <c r="X46"/>
      <c r="Y46"/>
      <c r="Z46"/>
      <c r="AA46"/>
      <c r="AB46"/>
      <c r="AC46"/>
      <c r="AD46"/>
      <c r="AE46"/>
      <c r="AF46"/>
      <c r="AG46"/>
      <c r="AH46"/>
      <c r="AI46"/>
      <c r="AJ46"/>
      <c r="AK46"/>
    </row>
    <row r="47" spans="1:37">
      <c r="A47" s="67"/>
      <c r="B47" s="2" t="s">
        <v>133</v>
      </c>
      <c r="C47" s="39">
        <v>10</v>
      </c>
      <c r="D47" s="39">
        <v>10</v>
      </c>
      <c r="E47" s="39">
        <v>10</v>
      </c>
      <c r="F47"/>
      <c r="G47"/>
      <c r="H47"/>
      <c r="I47"/>
      <c r="J47"/>
      <c r="K47"/>
      <c r="L47"/>
      <c r="M47"/>
      <c r="N47"/>
      <c r="O47"/>
      <c r="P47"/>
      <c r="Q47"/>
      <c r="R47"/>
      <c r="S47"/>
      <c r="T47"/>
      <c r="U47"/>
      <c r="V47"/>
      <c r="W47"/>
      <c r="X47"/>
      <c r="Y47"/>
      <c r="Z47"/>
      <c r="AA47"/>
      <c r="AB47"/>
      <c r="AC47"/>
      <c r="AD47"/>
      <c r="AE47"/>
      <c r="AF47"/>
      <c r="AG47"/>
      <c r="AH47"/>
      <c r="AI47"/>
      <c r="AJ47"/>
      <c r="AK47"/>
    </row>
    <row r="48" spans="1:37">
      <c r="A48" s="67"/>
      <c r="B48"/>
      <c r="C48" s="38">
        <f>SUM(C46:C47)</f>
        <v>185</v>
      </c>
      <c r="D48" s="38">
        <f>SUM(D46:D47)</f>
        <v>534</v>
      </c>
      <c r="E48" s="38">
        <f>SUM(E46:E47)</f>
        <v>333</v>
      </c>
      <c r="F48"/>
      <c r="G48"/>
      <c r="H48"/>
      <c r="I48"/>
      <c r="J48"/>
      <c r="K48"/>
      <c r="L48"/>
      <c r="M48"/>
      <c r="N48"/>
      <c r="O48"/>
      <c r="P48"/>
      <c r="Q48"/>
      <c r="R48"/>
      <c r="S48"/>
      <c r="T48"/>
      <c r="U48"/>
      <c r="V48"/>
      <c r="W48"/>
      <c r="X48"/>
      <c r="Y48"/>
      <c r="Z48"/>
      <c r="AA48"/>
      <c r="AB48"/>
      <c r="AC48"/>
      <c r="AD48"/>
      <c r="AE48"/>
      <c r="AF48"/>
      <c r="AG48"/>
      <c r="AH48"/>
      <c r="AI48"/>
      <c r="AJ48"/>
      <c r="AK48"/>
    </row>
    <row r="49" spans="1:37">
      <c r="A49" s="67"/>
      <c r="B49"/>
      <c r="C49"/>
      <c r="D49"/>
      <c r="E49"/>
      <c r="F49"/>
      <c r="G49"/>
      <c r="H49"/>
      <c r="I49"/>
      <c r="J49"/>
      <c r="K49"/>
      <c r="L49"/>
      <c r="M49"/>
      <c r="N49"/>
      <c r="O49"/>
      <c r="P49"/>
      <c r="Q49"/>
      <c r="R49"/>
      <c r="S49"/>
      <c r="T49"/>
      <c r="U49"/>
      <c r="V49"/>
      <c r="W49"/>
      <c r="X49"/>
      <c r="Y49"/>
      <c r="Z49"/>
      <c r="AA49"/>
      <c r="AB49"/>
      <c r="AC49"/>
      <c r="AD49"/>
      <c r="AE49"/>
      <c r="AF49"/>
      <c r="AG49"/>
      <c r="AH49"/>
      <c r="AI49"/>
      <c r="AJ49"/>
      <c r="AK49"/>
    </row>
    <row r="50" spans="1:37">
      <c r="A50" s="67"/>
      <c r="B50"/>
      <c r="C50"/>
      <c r="D50"/>
      <c r="E50"/>
      <c r="F50"/>
      <c r="G50"/>
      <c r="H50"/>
      <c r="I50"/>
      <c r="J50"/>
      <c r="K50"/>
      <c r="L50"/>
      <c r="M50"/>
      <c r="N50"/>
      <c r="O50"/>
      <c r="P50"/>
      <c r="Q50"/>
      <c r="R50"/>
      <c r="S50"/>
      <c r="T50"/>
      <c r="U50"/>
      <c r="V50"/>
      <c r="W50"/>
      <c r="X50"/>
      <c r="Y50"/>
      <c r="Z50"/>
      <c r="AA50"/>
      <c r="AB50"/>
      <c r="AC50"/>
      <c r="AD50"/>
      <c r="AE50"/>
      <c r="AF50"/>
      <c r="AG50"/>
      <c r="AH50"/>
      <c r="AI50"/>
      <c r="AJ50"/>
      <c r="AK50"/>
    </row>
    <row r="51" spans="1:37">
      <c r="A51" s="67"/>
      <c r="B51"/>
      <c r="C51"/>
      <c r="D51"/>
      <c r="E51"/>
      <c r="F51"/>
      <c r="G51"/>
      <c r="H51"/>
      <c r="I51"/>
      <c r="J51"/>
      <c r="K51"/>
      <c r="L51"/>
      <c r="M51"/>
      <c r="N51"/>
      <c r="O51"/>
      <c r="P51"/>
      <c r="Q51"/>
      <c r="R51"/>
      <c r="S51"/>
      <c r="T51"/>
      <c r="U51"/>
      <c r="V51"/>
      <c r="W51"/>
      <c r="X51"/>
      <c r="Y51"/>
      <c r="Z51"/>
      <c r="AA51"/>
      <c r="AB51"/>
      <c r="AC51"/>
      <c r="AD51"/>
      <c r="AE51"/>
      <c r="AF51"/>
      <c r="AG51"/>
      <c r="AH51"/>
      <c r="AI51"/>
      <c r="AJ51"/>
      <c r="AK51"/>
    </row>
    <row r="52" spans="1:37">
      <c r="A52" s="24"/>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c r="A53" s="24"/>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c r="A54" s="24"/>
      <c r="B54"/>
      <c r="C54"/>
      <c r="D54"/>
      <c r="E54"/>
      <c r="F54"/>
      <c r="G54"/>
      <c r="H54"/>
      <c r="I54"/>
      <c r="J54"/>
      <c r="K54"/>
      <c r="L54"/>
      <c r="M54"/>
      <c r="N54"/>
      <c r="O54"/>
      <c r="P54"/>
      <c r="Q54"/>
      <c r="R54"/>
      <c r="S54"/>
      <c r="T54"/>
      <c r="U54"/>
      <c r="V54"/>
      <c r="W54"/>
      <c r="X54"/>
      <c r="Y54"/>
      <c r="Z54"/>
      <c r="AA54"/>
      <c r="AB54"/>
      <c r="AC54"/>
      <c r="AD54"/>
      <c r="AE54"/>
      <c r="AF54"/>
      <c r="AG54"/>
      <c r="AH54"/>
      <c r="AI54"/>
      <c r="AJ54"/>
      <c r="AK54"/>
    </row>
    <row r="55" spans="1:37">
      <c r="A55" s="24"/>
      <c r="B55"/>
      <c r="C55"/>
      <c r="D55"/>
      <c r="E55"/>
      <c r="F55"/>
      <c r="G55"/>
      <c r="H55"/>
      <c r="I55"/>
      <c r="J55"/>
      <c r="K55"/>
      <c r="L55"/>
      <c r="M55"/>
      <c r="N55"/>
      <c r="O55"/>
      <c r="P55"/>
      <c r="Q55"/>
      <c r="R55"/>
      <c r="S55"/>
      <c r="T55"/>
      <c r="U55"/>
      <c r="V55"/>
      <c r="W55"/>
      <c r="X55"/>
      <c r="Y55"/>
      <c r="Z55"/>
      <c r="AA55"/>
      <c r="AB55"/>
      <c r="AC55"/>
      <c r="AD55"/>
      <c r="AE55"/>
      <c r="AF55"/>
      <c r="AG55"/>
      <c r="AH55"/>
      <c r="AI55"/>
      <c r="AJ55"/>
      <c r="AK55"/>
    </row>
    <row r="56" spans="1:37">
      <c r="A56" s="24"/>
      <c r="B56"/>
      <c r="C56"/>
      <c r="D56"/>
      <c r="E56"/>
      <c r="F56"/>
      <c r="G56"/>
      <c r="H56"/>
      <c r="I56"/>
      <c r="J56"/>
      <c r="K56"/>
      <c r="L56"/>
      <c r="M56"/>
      <c r="N56"/>
      <c r="O56"/>
      <c r="P56"/>
      <c r="Q56"/>
      <c r="R56"/>
      <c r="S56"/>
      <c r="T56"/>
      <c r="U56"/>
      <c r="V56"/>
      <c r="W56"/>
      <c r="X56"/>
      <c r="Y56"/>
      <c r="Z56"/>
      <c r="AA56"/>
      <c r="AB56"/>
      <c r="AC56"/>
      <c r="AD56"/>
      <c r="AE56"/>
      <c r="AF56"/>
      <c r="AG56"/>
      <c r="AH56"/>
      <c r="AI56"/>
      <c r="AJ56"/>
      <c r="AK56"/>
    </row>
    <row r="57" spans="1:37">
      <c r="A57" s="24"/>
      <c r="B57"/>
      <c r="C57"/>
      <c r="D57"/>
      <c r="E57"/>
      <c r="F57"/>
      <c r="G57"/>
      <c r="H57"/>
      <c r="I57"/>
      <c r="J57"/>
      <c r="K57"/>
      <c r="L57"/>
      <c r="M57"/>
      <c r="N57"/>
      <c r="O57"/>
      <c r="P57"/>
      <c r="Q57"/>
      <c r="R57"/>
      <c r="S57"/>
      <c r="T57"/>
      <c r="U57"/>
      <c r="V57"/>
      <c r="W57"/>
      <c r="X57"/>
      <c r="Y57"/>
      <c r="Z57"/>
      <c r="AA57"/>
      <c r="AB57"/>
      <c r="AC57"/>
      <c r="AD57"/>
      <c r="AE57"/>
      <c r="AF57"/>
      <c r="AG57"/>
      <c r="AH57"/>
      <c r="AI57"/>
      <c r="AJ57"/>
      <c r="AK57"/>
    </row>
    <row r="58" spans="1:37">
      <c r="A58" s="24"/>
      <c r="B58"/>
      <c r="C58"/>
      <c r="D58"/>
      <c r="E58"/>
      <c r="F58"/>
      <c r="G58"/>
      <c r="H58"/>
      <c r="I58"/>
      <c r="J58"/>
      <c r="K58"/>
      <c r="L58"/>
      <c r="M58"/>
      <c r="N58"/>
      <c r="O58"/>
      <c r="P58"/>
      <c r="Q58"/>
      <c r="R58"/>
      <c r="S58"/>
      <c r="T58"/>
      <c r="U58"/>
      <c r="V58"/>
      <c r="W58"/>
      <c r="X58"/>
      <c r="Y58"/>
      <c r="Z58"/>
      <c r="AA58"/>
      <c r="AB58"/>
      <c r="AC58"/>
      <c r="AD58"/>
      <c r="AE58"/>
      <c r="AF58"/>
      <c r="AG58"/>
      <c r="AH58"/>
      <c r="AI58"/>
      <c r="AJ58"/>
      <c r="AK58"/>
    </row>
    <row r="59" spans="1:37">
      <c r="A59" s="24"/>
      <c r="B59"/>
      <c r="C59"/>
      <c r="D59"/>
      <c r="E59"/>
      <c r="F59"/>
      <c r="G59"/>
      <c r="H59"/>
      <c r="I59"/>
      <c r="J59"/>
      <c r="K59"/>
      <c r="L59"/>
      <c r="M59"/>
      <c r="N59"/>
      <c r="O59"/>
      <c r="P59"/>
      <c r="Q59"/>
      <c r="R59"/>
      <c r="S59"/>
      <c r="T59"/>
      <c r="U59"/>
      <c r="V59"/>
      <c r="W59"/>
      <c r="X59"/>
      <c r="Y59"/>
      <c r="Z59"/>
      <c r="AA59"/>
      <c r="AB59"/>
      <c r="AC59"/>
      <c r="AD59"/>
      <c r="AE59"/>
      <c r="AF59"/>
      <c r="AG59"/>
      <c r="AH59"/>
      <c r="AI59"/>
      <c r="AJ59"/>
      <c r="AK59"/>
    </row>
    <row r="60" spans="1:37">
      <c r="A60" s="24"/>
      <c r="B60"/>
      <c r="C60"/>
      <c r="D60"/>
      <c r="E60"/>
      <c r="F60"/>
      <c r="G60"/>
      <c r="H60"/>
      <c r="I60"/>
      <c r="J60"/>
      <c r="K60"/>
      <c r="L60"/>
      <c r="M60"/>
      <c r="N60"/>
      <c r="O60"/>
      <c r="P60"/>
      <c r="Q60"/>
      <c r="R60"/>
      <c r="S60"/>
      <c r="T60"/>
      <c r="U60"/>
      <c r="V60"/>
      <c r="W60"/>
      <c r="X60"/>
      <c r="Y60"/>
      <c r="Z60"/>
      <c r="AA60"/>
      <c r="AB60"/>
      <c r="AC60"/>
      <c r="AD60"/>
      <c r="AE60"/>
      <c r="AF60"/>
      <c r="AG60"/>
      <c r="AH60"/>
      <c r="AI60"/>
      <c r="AJ60"/>
      <c r="AK60"/>
    </row>
    <row r="61" spans="1:37">
      <c r="A61" s="24"/>
      <c r="B61"/>
      <c r="C61"/>
      <c r="D61"/>
      <c r="E61"/>
      <c r="F61"/>
      <c r="G61"/>
      <c r="H61"/>
      <c r="I61"/>
      <c r="J61"/>
      <c r="K61"/>
      <c r="L61"/>
      <c r="M61"/>
      <c r="N61"/>
      <c r="O61"/>
      <c r="P61"/>
      <c r="Q61"/>
      <c r="R61"/>
      <c r="S61"/>
      <c r="T61"/>
      <c r="U61"/>
      <c r="V61"/>
      <c r="W61"/>
      <c r="X61"/>
      <c r="Y61"/>
      <c r="Z61"/>
      <c r="AA61"/>
      <c r="AB61"/>
      <c r="AC61"/>
      <c r="AD61"/>
      <c r="AE61"/>
      <c r="AF61"/>
      <c r="AG61"/>
      <c r="AH61"/>
      <c r="AI61"/>
      <c r="AJ61"/>
      <c r="AK61"/>
    </row>
    <row r="62" spans="1:37">
      <c r="B62"/>
      <c r="C62"/>
      <c r="D62"/>
      <c r="E62"/>
      <c r="F62"/>
      <c r="G62"/>
      <c r="H62"/>
      <c r="I62"/>
      <c r="J62"/>
      <c r="K62"/>
      <c r="L62"/>
      <c r="M62"/>
      <c r="N62"/>
      <c r="O62"/>
      <c r="P62"/>
      <c r="Q62"/>
      <c r="R62"/>
      <c r="S62"/>
      <c r="T62"/>
      <c r="U62"/>
      <c r="V62"/>
      <c r="W62"/>
      <c r="X62"/>
      <c r="Y62"/>
      <c r="Z62"/>
      <c r="AA62"/>
      <c r="AB62"/>
      <c r="AC62"/>
      <c r="AD62"/>
      <c r="AE62"/>
      <c r="AF62"/>
      <c r="AG62"/>
      <c r="AH62"/>
      <c r="AI62"/>
      <c r="AJ62"/>
      <c r="AK62"/>
    </row>
    <row r="63" spans="1:37">
      <c r="B63"/>
      <c r="C63"/>
      <c r="D63"/>
      <c r="E63"/>
      <c r="F63"/>
      <c r="G63"/>
      <c r="H63"/>
      <c r="I63"/>
      <c r="J63"/>
      <c r="K63"/>
      <c r="L63"/>
      <c r="M63"/>
      <c r="N63"/>
      <c r="O63"/>
      <c r="P63"/>
      <c r="Q63"/>
      <c r="R63"/>
      <c r="S63"/>
      <c r="T63"/>
      <c r="U63"/>
      <c r="V63"/>
      <c r="W63"/>
      <c r="X63"/>
      <c r="Y63"/>
      <c r="Z63"/>
      <c r="AA63"/>
      <c r="AB63"/>
      <c r="AC63"/>
      <c r="AD63"/>
      <c r="AE63"/>
      <c r="AF63"/>
      <c r="AG63"/>
      <c r="AH63"/>
      <c r="AI63"/>
      <c r="AJ63"/>
      <c r="AK63"/>
    </row>
    <row r="64" spans="1:37">
      <c r="A64" s="68"/>
      <c r="B64"/>
      <c r="C64"/>
      <c r="D64"/>
      <c r="E64"/>
      <c r="F64"/>
      <c r="G64"/>
      <c r="H64"/>
      <c r="I64"/>
      <c r="J64"/>
      <c r="K64"/>
      <c r="L64"/>
      <c r="M64"/>
      <c r="N64"/>
      <c r="O64"/>
      <c r="P64"/>
      <c r="Q64"/>
      <c r="R64"/>
      <c r="S64"/>
      <c r="T64"/>
      <c r="U64"/>
      <c r="V64"/>
      <c r="W64"/>
      <c r="X64"/>
      <c r="Y64"/>
      <c r="Z64"/>
      <c r="AA64"/>
      <c r="AB64"/>
      <c r="AC64"/>
      <c r="AD64"/>
      <c r="AE64"/>
      <c r="AF64"/>
      <c r="AG64"/>
      <c r="AH64"/>
      <c r="AI64"/>
      <c r="AJ64"/>
      <c r="AK64"/>
    </row>
    <row r="65" spans="1:37">
      <c r="A65" s="68"/>
      <c r="B65"/>
      <c r="C65"/>
      <c r="D65"/>
      <c r="E65"/>
      <c r="F65"/>
      <c r="G65"/>
      <c r="H65"/>
      <c r="I65"/>
      <c r="J65"/>
      <c r="K65"/>
      <c r="L65"/>
      <c r="M65"/>
      <c r="N65"/>
      <c r="O65"/>
      <c r="P65"/>
      <c r="Q65"/>
      <c r="R65"/>
      <c r="S65"/>
      <c r="T65"/>
      <c r="U65"/>
      <c r="V65"/>
      <c r="W65"/>
      <c r="X65"/>
      <c r="Y65"/>
      <c r="Z65"/>
      <c r="AA65"/>
      <c r="AB65"/>
      <c r="AC65"/>
      <c r="AD65"/>
      <c r="AE65"/>
      <c r="AF65"/>
      <c r="AG65"/>
      <c r="AH65"/>
      <c r="AI65"/>
      <c r="AJ65"/>
      <c r="AK65"/>
    </row>
    <row r="66" spans="1:37" s="21" customFormat="1">
      <c r="A66" s="68"/>
      <c r="B66"/>
      <c r="C66"/>
      <c r="D66"/>
      <c r="E66"/>
      <c r="F66"/>
      <c r="G66"/>
      <c r="H66"/>
      <c r="I66"/>
      <c r="J66"/>
      <c r="K66"/>
      <c r="L66"/>
      <c r="M66"/>
      <c r="N66"/>
      <c r="O66"/>
      <c r="P66"/>
      <c r="Q66"/>
      <c r="R66"/>
      <c r="S66"/>
      <c r="T66"/>
      <c r="U66"/>
      <c r="V66"/>
      <c r="W66"/>
      <c r="X66"/>
      <c r="Y66"/>
      <c r="Z66"/>
      <c r="AA66"/>
      <c r="AB66"/>
      <c r="AC66"/>
      <c r="AD66"/>
      <c r="AE66"/>
      <c r="AF66"/>
      <c r="AG66"/>
      <c r="AH66"/>
      <c r="AI66"/>
      <c r="AJ66"/>
      <c r="AK66"/>
    </row>
    <row r="67" spans="1:37" s="22" customFormat="1">
      <c r="A67" s="68"/>
      <c r="B67"/>
      <c r="C67"/>
      <c r="D67"/>
      <c r="E67"/>
      <c r="F67"/>
      <c r="G67"/>
      <c r="H67"/>
      <c r="I67"/>
      <c r="J67"/>
      <c r="K67"/>
      <c r="L67"/>
      <c r="M67"/>
      <c r="N67"/>
      <c r="O67"/>
      <c r="P67"/>
      <c r="Q67"/>
      <c r="R67"/>
      <c r="S67"/>
      <c r="T67"/>
      <c r="U67"/>
      <c r="V67"/>
      <c r="W67"/>
      <c r="X67"/>
      <c r="Y67"/>
      <c r="Z67"/>
      <c r="AA67"/>
      <c r="AB67"/>
      <c r="AC67"/>
      <c r="AD67"/>
      <c r="AE67"/>
      <c r="AF67"/>
      <c r="AG67"/>
      <c r="AH67"/>
      <c r="AI67"/>
      <c r="AJ67"/>
      <c r="AK67"/>
    </row>
    <row r="68" spans="1:37" s="22" customFormat="1">
      <c r="A68" s="69"/>
      <c r="B68"/>
      <c r="C68"/>
      <c r="D68"/>
      <c r="E68"/>
      <c r="F68"/>
      <c r="G68"/>
      <c r="H68"/>
      <c r="I68"/>
      <c r="J68"/>
      <c r="K68"/>
      <c r="L68"/>
      <c r="M68"/>
      <c r="N68"/>
      <c r="O68"/>
      <c r="P68"/>
      <c r="Q68"/>
      <c r="R68"/>
      <c r="S68"/>
      <c r="T68"/>
      <c r="U68"/>
      <c r="V68"/>
      <c r="W68"/>
      <c r="X68"/>
      <c r="Y68"/>
      <c r="Z68"/>
      <c r="AA68"/>
      <c r="AB68"/>
      <c r="AC68"/>
      <c r="AD68"/>
      <c r="AE68"/>
      <c r="AF68"/>
      <c r="AG68"/>
      <c r="AH68"/>
      <c r="AI68"/>
      <c r="AJ68"/>
      <c r="AK68"/>
    </row>
    <row r="69" spans="1:37" s="25" customFormat="1" ht="14.5">
      <c r="A69" s="69"/>
      <c r="B69"/>
      <c r="C69"/>
      <c r="D69"/>
      <c r="E69"/>
      <c r="F69"/>
      <c r="G69"/>
      <c r="H69"/>
      <c r="I69"/>
      <c r="J69"/>
      <c r="K69"/>
      <c r="L69"/>
      <c r="M69"/>
      <c r="N69"/>
      <c r="O69"/>
      <c r="P69"/>
      <c r="Q69"/>
      <c r="R69"/>
      <c r="S69"/>
      <c r="T69"/>
      <c r="U69"/>
      <c r="V69"/>
      <c r="W69"/>
      <c r="X69"/>
      <c r="Y69"/>
      <c r="Z69"/>
      <c r="AA69"/>
      <c r="AB69"/>
      <c r="AC69"/>
      <c r="AD69"/>
      <c r="AE69"/>
      <c r="AF69"/>
      <c r="AG69"/>
      <c r="AH69"/>
      <c r="AI69"/>
      <c r="AJ69"/>
      <c r="AK69"/>
    </row>
    <row r="70" spans="1:37" s="22" customFormat="1">
      <c r="A70" s="70"/>
      <c r="B70"/>
      <c r="C70"/>
      <c r="D70"/>
      <c r="E70"/>
      <c r="F70"/>
      <c r="G70"/>
      <c r="H70"/>
      <c r="I70"/>
      <c r="J70"/>
      <c r="K70"/>
      <c r="L70"/>
      <c r="M70"/>
      <c r="N70"/>
      <c r="O70"/>
      <c r="P70"/>
      <c r="Q70"/>
      <c r="R70"/>
      <c r="S70"/>
      <c r="T70"/>
      <c r="U70"/>
      <c r="V70"/>
      <c r="W70"/>
      <c r="X70"/>
      <c r="Y70"/>
      <c r="Z70"/>
      <c r="AA70"/>
      <c r="AB70"/>
      <c r="AC70"/>
      <c r="AD70"/>
      <c r="AE70"/>
      <c r="AF70"/>
      <c r="AG70"/>
      <c r="AH70"/>
      <c r="AI70"/>
      <c r="AJ70"/>
      <c r="AK70"/>
    </row>
    <row r="71" spans="1:37" s="22" customFormat="1">
      <c r="A71" s="70"/>
      <c r="B71"/>
      <c r="C71"/>
      <c r="D71"/>
      <c r="E71"/>
      <c r="F71"/>
      <c r="G71"/>
      <c r="H71"/>
      <c r="I71"/>
      <c r="J71"/>
      <c r="K71"/>
      <c r="L71"/>
      <c r="M71"/>
      <c r="N71"/>
      <c r="O71"/>
      <c r="P71"/>
      <c r="Q71"/>
      <c r="R71"/>
      <c r="S71"/>
      <c r="T71"/>
      <c r="U71"/>
      <c r="V71"/>
      <c r="W71"/>
      <c r="X71"/>
      <c r="Y71"/>
      <c r="Z71"/>
      <c r="AA71"/>
      <c r="AB71"/>
      <c r="AC71"/>
      <c r="AD71"/>
      <c r="AE71"/>
      <c r="AF71"/>
      <c r="AG71"/>
      <c r="AH71"/>
      <c r="AI71"/>
      <c r="AJ71"/>
      <c r="AK71"/>
    </row>
    <row r="72" spans="1:37" s="27" customFormat="1">
      <c r="A72" s="66"/>
      <c r="B72"/>
      <c r="C72"/>
      <c r="D72"/>
      <c r="E72"/>
      <c r="F72"/>
      <c r="G72"/>
      <c r="H72"/>
      <c r="I72"/>
      <c r="J72"/>
      <c r="K72"/>
      <c r="L72"/>
      <c r="M72"/>
      <c r="N72"/>
      <c r="O72"/>
      <c r="P72"/>
      <c r="Q72"/>
      <c r="R72"/>
      <c r="S72"/>
      <c r="T72"/>
      <c r="U72"/>
      <c r="V72"/>
      <c r="W72"/>
      <c r="X72"/>
      <c r="Y72"/>
      <c r="Z72"/>
      <c r="AA72"/>
      <c r="AB72"/>
      <c r="AC72"/>
      <c r="AD72"/>
      <c r="AE72"/>
      <c r="AF72"/>
      <c r="AG72"/>
      <c r="AH72"/>
      <c r="AI72"/>
      <c r="AJ72"/>
      <c r="AK72"/>
    </row>
    <row r="73" spans="1:37" s="19" customFormat="1">
      <c r="A73" s="71"/>
      <c r="B73"/>
      <c r="C73"/>
      <c r="D73"/>
      <c r="E73"/>
      <c r="F73"/>
      <c r="G73"/>
      <c r="H73"/>
      <c r="I73"/>
      <c r="J73"/>
      <c r="K73"/>
      <c r="L73"/>
      <c r="M73"/>
      <c r="N73"/>
      <c r="O73"/>
      <c r="P73"/>
      <c r="Q73"/>
      <c r="R73"/>
      <c r="S73"/>
      <c r="T73"/>
      <c r="U73"/>
      <c r="V73"/>
      <c r="W73"/>
      <c r="X73"/>
      <c r="Y73"/>
      <c r="Z73"/>
      <c r="AA73"/>
      <c r="AB73"/>
      <c r="AC73"/>
      <c r="AD73"/>
      <c r="AE73"/>
      <c r="AF73"/>
      <c r="AG73"/>
      <c r="AH73"/>
      <c r="AI73"/>
      <c r="AJ73"/>
      <c r="AK73"/>
    </row>
    <row r="74" spans="1:37" s="27" customFormat="1">
      <c r="A74" s="66"/>
      <c r="B74"/>
      <c r="C74"/>
      <c r="D74"/>
      <c r="E74"/>
      <c r="F74"/>
      <c r="G74"/>
      <c r="H74"/>
      <c r="I74"/>
      <c r="J74"/>
      <c r="K74"/>
      <c r="L74"/>
      <c r="M74"/>
      <c r="N74"/>
      <c r="O74"/>
      <c r="P74"/>
      <c r="Q74"/>
      <c r="R74"/>
      <c r="S74"/>
      <c r="T74"/>
      <c r="U74"/>
      <c r="V74"/>
      <c r="W74"/>
      <c r="X74"/>
      <c r="Y74"/>
      <c r="Z74"/>
      <c r="AA74"/>
      <c r="AB74"/>
      <c r="AC74"/>
      <c r="AD74"/>
      <c r="AE74"/>
      <c r="AF74"/>
      <c r="AG74"/>
      <c r="AH74"/>
      <c r="AI74"/>
      <c r="AJ74"/>
      <c r="AK74"/>
    </row>
    <row r="75" spans="1:37" s="27" customFormat="1">
      <c r="A75" s="66"/>
      <c r="B75"/>
      <c r="C75"/>
      <c r="D75"/>
      <c r="E75"/>
      <c r="F75"/>
      <c r="G75"/>
      <c r="H75"/>
      <c r="I75"/>
      <c r="J75"/>
      <c r="K75"/>
      <c r="L75"/>
      <c r="M75"/>
      <c r="N75"/>
      <c r="O75"/>
      <c r="P75"/>
      <c r="Q75"/>
      <c r="R75"/>
      <c r="S75"/>
      <c r="T75"/>
      <c r="U75"/>
      <c r="V75"/>
      <c r="W75"/>
      <c r="X75"/>
      <c r="Y75"/>
      <c r="Z75"/>
      <c r="AA75"/>
      <c r="AB75"/>
      <c r="AC75"/>
      <c r="AD75"/>
      <c r="AE75"/>
      <c r="AF75"/>
      <c r="AG75"/>
      <c r="AH75"/>
      <c r="AI75"/>
      <c r="AJ75"/>
      <c r="AK75"/>
    </row>
    <row r="76" spans="1:37" s="29" customFormat="1">
      <c r="A76" s="66"/>
      <c r="B76"/>
      <c r="C76"/>
      <c r="D76"/>
      <c r="E76"/>
      <c r="F76"/>
      <c r="G76"/>
      <c r="H76"/>
      <c r="I76"/>
      <c r="J76"/>
      <c r="K76"/>
      <c r="L76"/>
      <c r="M76"/>
      <c r="N76"/>
      <c r="O76"/>
      <c r="P76"/>
      <c r="Q76"/>
      <c r="R76"/>
      <c r="S76"/>
      <c r="T76"/>
      <c r="U76"/>
      <c r="V76"/>
      <c r="W76"/>
      <c r="X76"/>
      <c r="Y76"/>
      <c r="Z76"/>
      <c r="AA76"/>
      <c r="AB76"/>
      <c r="AC76"/>
      <c r="AD76"/>
      <c r="AE76"/>
      <c r="AF76"/>
      <c r="AG76"/>
      <c r="AH76"/>
      <c r="AI76"/>
      <c r="AJ76"/>
      <c r="AK76"/>
    </row>
    <row r="77" spans="1:37" s="30" customFormat="1">
      <c r="A77" s="31"/>
      <c r="B77"/>
      <c r="C77"/>
      <c r="D77"/>
      <c r="E77"/>
      <c r="F77"/>
      <c r="G77"/>
      <c r="H77"/>
      <c r="I77"/>
      <c r="J77"/>
      <c r="K77"/>
      <c r="L77"/>
      <c r="M77"/>
      <c r="N77"/>
      <c r="O77"/>
      <c r="P77"/>
      <c r="Q77"/>
      <c r="R77"/>
      <c r="S77"/>
      <c r="T77"/>
      <c r="U77"/>
      <c r="V77"/>
      <c r="W77"/>
      <c r="X77"/>
      <c r="Y77"/>
      <c r="Z77"/>
      <c r="AA77"/>
      <c r="AB77"/>
      <c r="AC77"/>
      <c r="AD77"/>
      <c r="AE77"/>
      <c r="AF77"/>
      <c r="AG77"/>
      <c r="AH77"/>
      <c r="AI77"/>
      <c r="AJ77"/>
      <c r="AK77"/>
    </row>
    <row r="78" spans="1:37" s="30" customFormat="1">
      <c r="A78" s="31"/>
      <c r="B78"/>
      <c r="C78"/>
      <c r="D78"/>
      <c r="E78"/>
      <c r="F78"/>
      <c r="G78"/>
      <c r="H78"/>
      <c r="I78"/>
      <c r="J78"/>
      <c r="K78"/>
      <c r="L78"/>
      <c r="M78"/>
      <c r="N78"/>
      <c r="O78"/>
      <c r="P78"/>
      <c r="Q78"/>
      <c r="R78"/>
      <c r="S78"/>
      <c r="T78"/>
      <c r="U78"/>
      <c r="V78"/>
      <c r="W78"/>
      <c r="X78"/>
      <c r="Y78"/>
      <c r="Z78"/>
      <c r="AA78"/>
      <c r="AB78"/>
      <c r="AC78"/>
      <c r="AD78"/>
      <c r="AE78"/>
      <c r="AF78"/>
      <c r="AG78"/>
      <c r="AH78"/>
      <c r="AI78"/>
      <c r="AJ78"/>
      <c r="AK78"/>
    </row>
    <row r="79" spans="1:37" s="30" customFormat="1">
      <c r="A79" s="31"/>
      <c r="B79"/>
      <c r="C79"/>
      <c r="D79"/>
      <c r="E79"/>
      <c r="F79"/>
      <c r="G79"/>
      <c r="H79"/>
      <c r="I79"/>
      <c r="J79"/>
      <c r="K79"/>
      <c r="L79"/>
      <c r="M79"/>
      <c r="N79"/>
      <c r="O79"/>
      <c r="P79"/>
      <c r="Q79"/>
      <c r="R79"/>
      <c r="S79"/>
      <c r="T79"/>
      <c r="U79"/>
      <c r="V79"/>
      <c r="W79"/>
      <c r="X79"/>
      <c r="Y79"/>
      <c r="Z79"/>
      <c r="AA79"/>
      <c r="AB79"/>
      <c r="AC79"/>
      <c r="AD79"/>
      <c r="AE79"/>
      <c r="AF79"/>
      <c r="AG79"/>
      <c r="AH79"/>
      <c r="AI79"/>
      <c r="AJ79"/>
      <c r="AK79"/>
    </row>
    <row r="80" spans="1:37" s="30" customFormat="1">
      <c r="A80" s="31"/>
      <c r="B80"/>
      <c r="C80"/>
      <c r="D80"/>
      <c r="E80"/>
      <c r="F80"/>
      <c r="G80"/>
      <c r="H80"/>
      <c r="I80"/>
      <c r="J80"/>
      <c r="K80"/>
      <c r="L80"/>
      <c r="M80"/>
      <c r="N80"/>
      <c r="O80"/>
      <c r="P80"/>
      <c r="Q80"/>
      <c r="R80"/>
      <c r="S80"/>
      <c r="T80"/>
      <c r="U80"/>
      <c r="V80"/>
      <c r="W80"/>
      <c r="X80"/>
      <c r="Y80"/>
      <c r="Z80"/>
      <c r="AA80"/>
      <c r="AB80"/>
      <c r="AC80"/>
      <c r="AD80"/>
      <c r="AE80"/>
      <c r="AF80"/>
      <c r="AG80"/>
      <c r="AH80"/>
      <c r="AI80"/>
      <c r="AJ80"/>
      <c r="AK80"/>
    </row>
    <row r="81" spans="1:37" s="30" customFormat="1">
      <c r="A81" s="31"/>
      <c r="B81"/>
      <c r="C81"/>
      <c r="D81"/>
      <c r="E81"/>
      <c r="F81"/>
      <c r="G81"/>
      <c r="H81"/>
      <c r="I81"/>
      <c r="J81"/>
      <c r="K81"/>
      <c r="L81"/>
      <c r="M81"/>
      <c r="N81"/>
      <c r="O81"/>
      <c r="P81"/>
      <c r="Q81"/>
      <c r="R81"/>
      <c r="S81"/>
      <c r="T81"/>
      <c r="U81"/>
      <c r="V81"/>
      <c r="W81"/>
      <c r="X81"/>
      <c r="Y81"/>
      <c r="Z81"/>
      <c r="AA81"/>
      <c r="AB81"/>
      <c r="AC81"/>
      <c r="AD81"/>
      <c r="AE81"/>
      <c r="AF81"/>
      <c r="AG81"/>
      <c r="AH81"/>
      <c r="AI81"/>
      <c r="AJ81"/>
      <c r="AK81"/>
    </row>
    <row r="82" spans="1:37" s="30" customFormat="1">
      <c r="A82" s="31"/>
      <c r="B82"/>
      <c r="C82"/>
      <c r="D82"/>
      <c r="E82"/>
      <c r="F82"/>
      <c r="G82"/>
      <c r="H82"/>
      <c r="I82"/>
      <c r="J82"/>
      <c r="K82"/>
      <c r="L82"/>
      <c r="M82"/>
      <c r="N82"/>
      <c r="O82"/>
      <c r="P82"/>
      <c r="Q82"/>
      <c r="R82"/>
      <c r="S82"/>
      <c r="T82"/>
      <c r="U82"/>
      <c r="V82"/>
      <c r="W82"/>
      <c r="X82"/>
      <c r="Y82"/>
      <c r="Z82"/>
      <c r="AA82"/>
      <c r="AB82"/>
      <c r="AC82"/>
      <c r="AD82"/>
      <c r="AE82"/>
      <c r="AF82"/>
      <c r="AG82"/>
      <c r="AH82"/>
      <c r="AI82"/>
      <c r="AJ82"/>
      <c r="AK82"/>
    </row>
    <row r="83" spans="1:37" s="30" customFormat="1">
      <c r="A83" s="31"/>
      <c r="B83"/>
      <c r="C83"/>
      <c r="D83"/>
      <c r="E83"/>
      <c r="F83"/>
      <c r="G83"/>
      <c r="H83"/>
      <c r="I83"/>
      <c r="J83"/>
      <c r="K83"/>
      <c r="L83"/>
      <c r="M83"/>
      <c r="N83"/>
      <c r="O83"/>
      <c r="P83"/>
      <c r="Q83"/>
      <c r="R83"/>
      <c r="S83"/>
      <c r="T83"/>
      <c r="U83"/>
      <c r="V83"/>
      <c r="W83"/>
      <c r="X83"/>
      <c r="Y83"/>
      <c r="Z83"/>
      <c r="AA83"/>
      <c r="AB83"/>
      <c r="AC83"/>
      <c r="AD83"/>
      <c r="AE83"/>
      <c r="AF83"/>
      <c r="AG83"/>
      <c r="AH83"/>
      <c r="AI83"/>
      <c r="AJ83"/>
      <c r="AK83"/>
    </row>
    <row r="84" spans="1:37" s="30" customFormat="1">
      <c r="A84" s="31"/>
      <c r="B84"/>
      <c r="C84"/>
      <c r="D84"/>
      <c r="E84"/>
      <c r="F84"/>
      <c r="G84"/>
      <c r="H84"/>
      <c r="I84"/>
      <c r="J84"/>
      <c r="K84"/>
      <c r="L84"/>
      <c r="M84"/>
      <c r="N84"/>
      <c r="O84"/>
      <c r="P84"/>
      <c r="Q84"/>
      <c r="R84"/>
      <c r="S84"/>
      <c r="T84"/>
      <c r="U84"/>
      <c r="V84"/>
      <c r="W84"/>
      <c r="X84"/>
      <c r="Y84"/>
      <c r="Z84"/>
      <c r="AA84"/>
      <c r="AB84"/>
      <c r="AC84"/>
      <c r="AD84"/>
      <c r="AE84"/>
      <c r="AF84"/>
      <c r="AG84"/>
      <c r="AH84"/>
      <c r="AI84"/>
      <c r="AJ84"/>
      <c r="AK84"/>
    </row>
    <row r="85" spans="1:37" s="30" customFormat="1">
      <c r="A85" s="31"/>
      <c r="B85"/>
      <c r="C85"/>
      <c r="D85"/>
      <c r="E85"/>
      <c r="F85"/>
      <c r="G85"/>
      <c r="H85"/>
      <c r="I85"/>
      <c r="J85"/>
      <c r="K85"/>
      <c r="L85"/>
      <c r="M85"/>
      <c r="N85"/>
      <c r="O85"/>
      <c r="P85"/>
      <c r="Q85"/>
      <c r="R85"/>
      <c r="S85"/>
      <c r="T85"/>
      <c r="U85"/>
      <c r="V85"/>
      <c r="W85"/>
      <c r="X85"/>
      <c r="Y85"/>
      <c r="Z85"/>
      <c r="AA85"/>
      <c r="AB85"/>
      <c r="AC85"/>
      <c r="AD85"/>
      <c r="AE85"/>
      <c r="AF85"/>
      <c r="AG85"/>
      <c r="AH85"/>
      <c r="AI85"/>
      <c r="AJ85"/>
      <c r="AK85"/>
    </row>
    <row r="86" spans="1:37" s="30" customFormat="1">
      <c r="A86" s="31"/>
      <c r="B86"/>
      <c r="C86"/>
      <c r="D86"/>
      <c r="E86"/>
      <c r="F86"/>
      <c r="G86"/>
      <c r="H86"/>
      <c r="I86"/>
      <c r="J86"/>
      <c r="K86"/>
      <c r="L86"/>
      <c r="M86"/>
      <c r="N86"/>
      <c r="O86"/>
      <c r="P86"/>
      <c r="Q86"/>
      <c r="R86"/>
      <c r="S86"/>
      <c r="T86"/>
      <c r="U86"/>
      <c r="V86"/>
      <c r="W86"/>
      <c r="X86"/>
      <c r="Y86"/>
      <c r="Z86"/>
      <c r="AA86"/>
      <c r="AB86"/>
      <c r="AC86"/>
      <c r="AD86"/>
      <c r="AE86"/>
      <c r="AF86"/>
      <c r="AG86"/>
      <c r="AH86"/>
      <c r="AI86"/>
      <c r="AJ86"/>
      <c r="AK86"/>
    </row>
    <row r="87" spans="1:37" s="24" customFormat="1">
      <c r="A87" s="31"/>
      <c r="B87"/>
      <c r="C87"/>
      <c r="D87"/>
      <c r="E87"/>
      <c r="F87"/>
      <c r="G87"/>
      <c r="H87"/>
      <c r="I87"/>
      <c r="J87"/>
      <c r="K87"/>
      <c r="L87"/>
      <c r="M87"/>
      <c r="N87"/>
      <c r="O87"/>
      <c r="P87"/>
      <c r="Q87"/>
      <c r="R87"/>
      <c r="S87"/>
      <c r="T87"/>
      <c r="U87"/>
      <c r="V87"/>
      <c r="W87"/>
      <c r="X87"/>
      <c r="Y87"/>
      <c r="Z87"/>
      <c r="AA87"/>
      <c r="AB87"/>
      <c r="AC87"/>
      <c r="AD87"/>
      <c r="AE87"/>
      <c r="AF87"/>
      <c r="AG87"/>
      <c r="AH87"/>
      <c r="AI87"/>
      <c r="AJ87"/>
      <c r="AK87"/>
    </row>
    <row r="88" spans="1:37" s="24" customFormat="1">
      <c r="A88" s="31"/>
      <c r="B88"/>
      <c r="C88"/>
      <c r="D88"/>
      <c r="E88"/>
      <c r="F88"/>
      <c r="G88"/>
      <c r="H88"/>
      <c r="I88"/>
      <c r="J88"/>
      <c r="K88"/>
      <c r="L88"/>
      <c r="M88"/>
      <c r="N88"/>
      <c r="O88"/>
      <c r="P88"/>
      <c r="Q88"/>
      <c r="R88"/>
      <c r="S88"/>
      <c r="T88"/>
      <c r="U88"/>
      <c r="V88"/>
      <c r="W88"/>
      <c r="X88"/>
      <c r="Y88"/>
      <c r="Z88"/>
      <c r="AA88"/>
      <c r="AB88"/>
      <c r="AC88"/>
      <c r="AD88"/>
      <c r="AE88"/>
      <c r="AF88"/>
      <c r="AG88"/>
      <c r="AH88"/>
      <c r="AI88"/>
      <c r="AJ88"/>
      <c r="AK88"/>
    </row>
    <row r="89" spans="1:37" s="24" customFormat="1">
      <c r="A89" s="31"/>
      <c r="B89"/>
      <c r="C89"/>
      <c r="D89"/>
      <c r="E89"/>
      <c r="F89"/>
      <c r="G89"/>
      <c r="H89"/>
      <c r="I89"/>
      <c r="J89"/>
      <c r="K89"/>
      <c r="L89"/>
      <c r="M89"/>
      <c r="N89"/>
      <c r="O89"/>
      <c r="P89"/>
      <c r="Q89"/>
      <c r="R89"/>
      <c r="S89"/>
      <c r="T89"/>
      <c r="U89"/>
      <c r="V89"/>
      <c r="W89"/>
      <c r="X89"/>
      <c r="Y89"/>
      <c r="Z89"/>
      <c r="AA89"/>
      <c r="AB89"/>
      <c r="AC89"/>
      <c r="AD89"/>
      <c r="AE89"/>
      <c r="AF89"/>
      <c r="AG89"/>
      <c r="AH89"/>
      <c r="AI89"/>
      <c r="AJ89"/>
      <c r="AK89"/>
    </row>
    <row r="90" spans="1:37" s="24" customFormat="1">
      <c r="A90" s="31"/>
      <c r="B90"/>
      <c r="C90"/>
      <c r="D90"/>
      <c r="E90"/>
      <c r="F90"/>
      <c r="G90"/>
      <c r="H90"/>
      <c r="I90"/>
      <c r="J90"/>
      <c r="K90"/>
      <c r="L90"/>
      <c r="M90"/>
      <c r="N90"/>
      <c r="O90"/>
      <c r="P90"/>
      <c r="Q90"/>
      <c r="R90"/>
      <c r="S90"/>
      <c r="T90"/>
      <c r="U90"/>
      <c r="V90"/>
      <c r="W90"/>
      <c r="X90"/>
      <c r="Y90"/>
      <c r="Z90"/>
      <c r="AA90"/>
      <c r="AB90"/>
      <c r="AC90"/>
      <c r="AD90"/>
      <c r="AE90"/>
      <c r="AF90"/>
      <c r="AG90"/>
      <c r="AH90"/>
      <c r="AI90"/>
      <c r="AJ90"/>
      <c r="AK90"/>
    </row>
    <row r="91" spans="1:37" s="24" customFormat="1">
      <c r="A91" s="31"/>
      <c r="B91"/>
      <c r="C91"/>
      <c r="D91"/>
      <c r="E91"/>
      <c r="F91"/>
      <c r="G91"/>
      <c r="H91"/>
      <c r="I91"/>
      <c r="J91"/>
      <c r="K91"/>
      <c r="L91"/>
      <c r="M91"/>
      <c r="N91"/>
      <c r="O91"/>
      <c r="P91"/>
      <c r="Q91"/>
      <c r="R91"/>
      <c r="S91"/>
      <c r="T91"/>
      <c r="U91"/>
      <c r="V91"/>
      <c r="W91"/>
      <c r="X91"/>
      <c r="Y91"/>
      <c r="Z91"/>
      <c r="AA91"/>
      <c r="AB91"/>
      <c r="AC91"/>
      <c r="AD91"/>
      <c r="AE91"/>
      <c r="AF91"/>
      <c r="AG91"/>
      <c r="AH91"/>
      <c r="AI91"/>
      <c r="AJ91"/>
      <c r="AK91"/>
    </row>
    <row r="92" spans="1:37" s="24" customFormat="1">
      <c r="A92" s="31"/>
      <c r="B92"/>
      <c r="C92"/>
      <c r="D92"/>
      <c r="E92"/>
      <c r="F92"/>
      <c r="G92"/>
      <c r="H92"/>
      <c r="I92"/>
      <c r="J92"/>
      <c r="K92"/>
      <c r="L92"/>
      <c r="M92"/>
      <c r="N92"/>
      <c r="O92"/>
      <c r="P92"/>
      <c r="Q92"/>
      <c r="R92"/>
      <c r="S92"/>
      <c r="T92"/>
      <c r="U92"/>
      <c r="V92"/>
      <c r="W92"/>
      <c r="X92"/>
      <c r="Y92"/>
      <c r="Z92"/>
      <c r="AA92"/>
      <c r="AB92"/>
      <c r="AC92"/>
      <c r="AD92"/>
      <c r="AE92"/>
      <c r="AF92"/>
      <c r="AG92"/>
      <c r="AH92"/>
      <c r="AI92"/>
      <c r="AJ92"/>
      <c r="AK92"/>
    </row>
    <row r="93" spans="1:37" s="24" customFormat="1">
      <c r="A93" s="31"/>
      <c r="B93"/>
      <c r="C93"/>
      <c r="D93"/>
      <c r="E93"/>
      <c r="F93"/>
      <c r="G93"/>
      <c r="H93"/>
      <c r="I93"/>
      <c r="J93"/>
      <c r="K93"/>
      <c r="L93"/>
      <c r="M93"/>
      <c r="N93"/>
      <c r="O93"/>
      <c r="P93"/>
      <c r="Q93"/>
      <c r="R93"/>
      <c r="S93"/>
      <c r="T93"/>
      <c r="U93"/>
      <c r="V93"/>
      <c r="W93"/>
      <c r="X93"/>
      <c r="Y93"/>
      <c r="Z93"/>
      <c r="AA93"/>
      <c r="AB93"/>
      <c r="AC93"/>
      <c r="AD93"/>
      <c r="AE93"/>
      <c r="AF93"/>
      <c r="AG93"/>
      <c r="AH93"/>
      <c r="AI93"/>
      <c r="AJ93"/>
      <c r="AK93"/>
    </row>
    <row r="94" spans="1:37" s="24" customFormat="1">
      <c r="A94" s="31"/>
      <c r="B94"/>
      <c r="C94"/>
      <c r="D94"/>
      <c r="E94"/>
      <c r="F94"/>
      <c r="G94"/>
      <c r="H94"/>
      <c r="I94"/>
      <c r="J94"/>
      <c r="K94"/>
      <c r="L94"/>
      <c r="M94"/>
      <c r="N94"/>
      <c r="O94"/>
      <c r="P94"/>
      <c r="Q94"/>
      <c r="R94"/>
      <c r="S94"/>
      <c r="T94"/>
      <c r="U94"/>
      <c r="V94"/>
      <c r="W94"/>
      <c r="X94"/>
      <c r="Y94"/>
      <c r="Z94"/>
      <c r="AA94"/>
      <c r="AB94"/>
      <c r="AC94"/>
      <c r="AD94"/>
      <c r="AE94"/>
      <c r="AF94"/>
      <c r="AG94"/>
      <c r="AH94"/>
      <c r="AI94"/>
      <c r="AJ94"/>
      <c r="AK94"/>
    </row>
    <row r="95" spans="1:37" s="24" customFormat="1">
      <c r="A95" s="31"/>
      <c r="B95"/>
      <c r="C95"/>
      <c r="D95"/>
      <c r="E95"/>
      <c r="F95"/>
      <c r="G95"/>
      <c r="H95"/>
      <c r="I95"/>
      <c r="J95"/>
      <c r="K95"/>
      <c r="L95"/>
      <c r="M95"/>
      <c r="N95"/>
      <c r="O95"/>
      <c r="P95"/>
      <c r="Q95"/>
      <c r="R95"/>
      <c r="S95"/>
      <c r="T95"/>
      <c r="U95"/>
      <c r="V95"/>
      <c r="W95"/>
      <c r="X95"/>
      <c r="Y95"/>
      <c r="Z95"/>
      <c r="AA95"/>
      <c r="AB95"/>
      <c r="AC95"/>
      <c r="AD95"/>
      <c r="AE95"/>
      <c r="AF95"/>
      <c r="AG95"/>
      <c r="AH95"/>
      <c r="AI95"/>
      <c r="AJ95"/>
      <c r="AK95"/>
    </row>
    <row r="96" spans="1:37" s="24" customFormat="1">
      <c r="A96" s="31"/>
      <c r="B96"/>
      <c r="C96"/>
      <c r="D96"/>
      <c r="E96"/>
      <c r="F96"/>
      <c r="G96"/>
      <c r="H96"/>
      <c r="I96"/>
      <c r="J96"/>
      <c r="K96"/>
      <c r="L96"/>
      <c r="M96"/>
      <c r="N96"/>
      <c r="O96"/>
      <c r="P96"/>
      <c r="Q96"/>
      <c r="R96"/>
      <c r="S96"/>
      <c r="T96"/>
      <c r="U96"/>
      <c r="V96"/>
      <c r="W96"/>
      <c r="X96"/>
      <c r="Y96"/>
      <c r="Z96"/>
      <c r="AA96"/>
      <c r="AB96"/>
      <c r="AC96"/>
      <c r="AD96"/>
      <c r="AE96"/>
      <c r="AF96"/>
      <c r="AG96"/>
      <c r="AH96"/>
      <c r="AI96"/>
      <c r="AJ96"/>
      <c r="AK96"/>
    </row>
    <row r="97" spans="1:37" s="24" customFormat="1">
      <c r="A97" s="31"/>
      <c r="B97"/>
      <c r="C97"/>
      <c r="D97"/>
      <c r="E97"/>
      <c r="F97"/>
      <c r="G97"/>
      <c r="H97"/>
      <c r="I97"/>
      <c r="J97"/>
      <c r="K97"/>
      <c r="L97"/>
      <c r="M97"/>
      <c r="N97"/>
      <c r="O97"/>
      <c r="P97"/>
      <c r="Q97"/>
      <c r="R97"/>
      <c r="S97"/>
      <c r="T97"/>
      <c r="U97"/>
      <c r="V97"/>
      <c r="W97"/>
      <c r="X97"/>
      <c r="Y97"/>
      <c r="Z97"/>
      <c r="AA97"/>
      <c r="AB97"/>
      <c r="AC97"/>
      <c r="AD97"/>
      <c r="AE97"/>
      <c r="AF97"/>
      <c r="AG97"/>
      <c r="AH97"/>
      <c r="AI97"/>
      <c r="AJ97"/>
      <c r="AK97"/>
    </row>
    <row r="98" spans="1:37" s="24" customFormat="1">
      <c r="A98" s="72"/>
      <c r="B98"/>
      <c r="C98"/>
      <c r="D98"/>
      <c r="E98"/>
      <c r="F98"/>
      <c r="G98"/>
      <c r="H98"/>
      <c r="I98"/>
      <c r="J98"/>
      <c r="K98"/>
      <c r="L98"/>
      <c r="M98"/>
      <c r="N98"/>
      <c r="O98"/>
      <c r="P98"/>
      <c r="Q98"/>
      <c r="R98"/>
      <c r="S98"/>
      <c r="T98"/>
      <c r="U98"/>
      <c r="V98"/>
      <c r="W98"/>
      <c r="X98"/>
      <c r="Y98"/>
      <c r="Z98"/>
      <c r="AA98"/>
      <c r="AB98"/>
      <c r="AC98"/>
      <c r="AD98"/>
      <c r="AE98"/>
      <c r="AF98"/>
      <c r="AG98"/>
      <c r="AH98"/>
      <c r="AI98"/>
      <c r="AJ98"/>
      <c r="AK98"/>
    </row>
    <row r="99" spans="1:37" s="24" customFormat="1">
      <c r="A99" s="72"/>
      <c r="B99"/>
      <c r="C99"/>
      <c r="D99"/>
      <c r="E99"/>
      <c r="F99"/>
      <c r="G99"/>
      <c r="H99"/>
      <c r="I99"/>
      <c r="J99"/>
      <c r="K99"/>
      <c r="L99"/>
      <c r="M99"/>
      <c r="N99"/>
      <c r="O99"/>
      <c r="P99"/>
      <c r="Q99"/>
      <c r="R99"/>
      <c r="S99"/>
      <c r="T99"/>
      <c r="U99"/>
      <c r="V99"/>
      <c r="W99"/>
      <c r="X99"/>
      <c r="Y99"/>
      <c r="Z99"/>
      <c r="AA99"/>
      <c r="AB99"/>
      <c r="AC99"/>
      <c r="AD99"/>
      <c r="AE99"/>
      <c r="AF99"/>
      <c r="AG99"/>
      <c r="AH99"/>
      <c r="AI99"/>
      <c r="AJ99"/>
      <c r="AK99"/>
    </row>
    <row r="100" spans="1:37" s="24" customFormat="1">
      <c r="A100" s="72"/>
      <c r="B100"/>
      <c r="C100"/>
      <c r="D100"/>
      <c r="E100"/>
      <c r="F100"/>
      <c r="G100"/>
      <c r="H100"/>
      <c r="I100"/>
      <c r="J100"/>
      <c r="K100"/>
      <c r="L100"/>
      <c r="M100"/>
      <c r="N100"/>
      <c r="O100"/>
      <c r="P100"/>
      <c r="Q100"/>
      <c r="R100"/>
      <c r="S100"/>
      <c r="T100"/>
      <c r="U100"/>
      <c r="V100"/>
      <c r="W100"/>
      <c r="X100"/>
      <c r="Y100"/>
      <c r="Z100"/>
      <c r="AA100"/>
      <c r="AB100"/>
      <c r="AC100"/>
      <c r="AD100"/>
      <c r="AE100"/>
      <c r="AF100"/>
      <c r="AG100"/>
      <c r="AH100"/>
      <c r="AI100"/>
      <c r="AJ100"/>
      <c r="AK100"/>
    </row>
    <row r="101" spans="1:37" s="24" customFormat="1">
      <c r="A101" s="73"/>
      <c r="B101"/>
      <c r="C101"/>
      <c r="D101"/>
      <c r="E101"/>
      <c r="F101"/>
      <c r="G101"/>
      <c r="H101"/>
      <c r="I101"/>
      <c r="J101"/>
      <c r="K101"/>
      <c r="L101"/>
      <c r="M101"/>
      <c r="N101"/>
      <c r="O101"/>
      <c r="P101"/>
      <c r="Q101"/>
      <c r="R101"/>
      <c r="S101"/>
      <c r="T101"/>
      <c r="U101"/>
      <c r="V101"/>
      <c r="W101"/>
      <c r="X101"/>
      <c r="Y101"/>
      <c r="Z101"/>
      <c r="AA101"/>
      <c r="AB101"/>
      <c r="AC101"/>
      <c r="AD101"/>
      <c r="AE101"/>
      <c r="AF101"/>
      <c r="AG101"/>
      <c r="AH101"/>
      <c r="AI101"/>
      <c r="AJ101"/>
      <c r="AK101"/>
    </row>
    <row r="102" spans="1:37" s="28" customFormat="1">
      <c r="A102" s="73"/>
      <c r="B102"/>
      <c r="C102"/>
      <c r="D102"/>
      <c r="E102"/>
      <c r="F102"/>
      <c r="G102"/>
      <c r="H102"/>
      <c r="I102"/>
      <c r="J102"/>
      <c r="K102"/>
      <c r="L102"/>
      <c r="M102"/>
      <c r="N102"/>
      <c r="O102"/>
      <c r="P102"/>
      <c r="Q102"/>
      <c r="R102"/>
      <c r="S102"/>
      <c r="T102"/>
      <c r="U102"/>
      <c r="V102"/>
      <c r="W102"/>
      <c r="X102"/>
      <c r="Y102"/>
      <c r="Z102"/>
      <c r="AA102"/>
      <c r="AB102"/>
      <c r="AC102"/>
      <c r="AD102"/>
      <c r="AE102"/>
      <c r="AF102"/>
      <c r="AG102"/>
      <c r="AH102"/>
      <c r="AI102"/>
      <c r="AJ102"/>
      <c r="AK102"/>
    </row>
    <row r="103" spans="1:37" s="28" customFormat="1">
      <c r="A103" s="73"/>
      <c r="B103"/>
      <c r="C103"/>
      <c r="D103"/>
      <c r="E103"/>
      <c r="F103"/>
      <c r="G103"/>
      <c r="H103"/>
      <c r="I103"/>
      <c r="J103"/>
      <c r="K103"/>
      <c r="L103"/>
      <c r="M103"/>
      <c r="N103"/>
      <c r="O103"/>
      <c r="P103"/>
      <c r="Q103"/>
      <c r="R103"/>
      <c r="S103"/>
      <c r="T103"/>
      <c r="U103"/>
      <c r="V103"/>
      <c r="W103"/>
      <c r="X103"/>
      <c r="Y103"/>
      <c r="Z103"/>
      <c r="AA103"/>
      <c r="AB103"/>
      <c r="AC103"/>
      <c r="AD103"/>
      <c r="AE103"/>
      <c r="AF103"/>
      <c r="AG103"/>
      <c r="AH103"/>
      <c r="AI103"/>
      <c r="AJ103"/>
      <c r="AK103"/>
    </row>
  </sheetData>
  <autoFilter ref="A1:N103" xr:uid="{24B825FC-658A-4D0F-9098-F3EFEBDD9DED}"/>
  <sortState xmlns:xlrd2="http://schemas.microsoft.com/office/spreadsheetml/2017/richdata2" ref="A2:N103">
    <sortCondition ref="A45:A103"/>
  </sortState>
  <phoneticPr fontId="2" type="noConversion"/>
  <hyperlinks>
    <hyperlink ref="B39" r:id="rId1" display="https://www.potomacstatecollege.edu/home/wv-invests-grant-program" xr:uid="{6F11626D-9702-4571-AC2E-14513442EF97}"/>
  </hyperlinks>
  <printOptions gridLines="1"/>
  <pageMargins left="0.5" right="0.5" top="1" bottom="0.75" header="0.5" footer="0.5"/>
  <pageSetup orientation="landscape" r:id="rId2"/>
  <headerFooter alignWithMargins="0">
    <oddHeader>&amp;C&amp;"Arial,Bold"&amp;14&amp;U&amp;A</oddHeader>
    <oddFooter>&amp;L&amp;F&amp;C&amp;P of &amp;N&amp;R&amp;D</oddFooter>
  </headerFooter>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A2A82-6B3B-48A7-A5C4-31DD3BAB6FE0}">
  <sheetPr>
    <tabColor theme="1"/>
  </sheetPr>
  <dimension ref="A1:I18"/>
  <sheetViews>
    <sheetView workbookViewId="0">
      <selection activeCell="A4" sqref="A4:D6"/>
    </sheetView>
  </sheetViews>
  <sheetFormatPr defaultColWidth="9.1796875" defaultRowHeight="14"/>
  <cols>
    <col min="1" max="1" width="14.81640625" style="11" bestFit="1" customWidth="1"/>
    <col min="2" max="2" width="14.81640625" style="11" customWidth="1"/>
    <col min="3" max="3" width="16.81640625" style="11" bestFit="1" customWidth="1"/>
    <col min="4" max="4" width="16.1796875" style="11" bestFit="1" customWidth="1"/>
    <col min="5" max="5" width="19.1796875" style="11" bestFit="1" customWidth="1"/>
    <col min="6" max="6" width="17.26953125" style="11" bestFit="1" customWidth="1"/>
    <col min="7" max="9" width="17.453125" style="11" customWidth="1"/>
    <col min="10" max="16384" width="9.1796875" style="11"/>
  </cols>
  <sheetData>
    <row r="1" spans="1:9" s="13" customFormat="1" ht="42">
      <c r="A1" s="13" t="s">
        <v>20</v>
      </c>
      <c r="B1" s="13" t="s">
        <v>28</v>
      </c>
      <c r="C1" s="13" t="s">
        <v>21</v>
      </c>
      <c r="D1" s="13" t="s">
        <v>25</v>
      </c>
      <c r="E1" s="13" t="s">
        <v>26</v>
      </c>
      <c r="F1" s="13" t="s">
        <v>27</v>
      </c>
      <c r="G1" s="14" t="s">
        <v>29</v>
      </c>
      <c r="H1" s="14" t="s">
        <v>30</v>
      </c>
      <c r="I1" s="14" t="s">
        <v>31</v>
      </c>
    </row>
    <row r="2" spans="1:9">
      <c r="A2" s="74" t="s">
        <v>71</v>
      </c>
      <c r="B2" s="74" t="s">
        <v>1</v>
      </c>
      <c r="C2" s="74" t="s">
        <v>22</v>
      </c>
      <c r="D2" s="33">
        <v>0</v>
      </c>
      <c r="E2" s="34">
        <f t="shared" ref="E2:E13" si="0">ROUND(D2/2,0)</f>
        <v>0</v>
      </c>
      <c r="F2" s="34">
        <f t="shared" ref="F2:F13" si="1">ROUND(E2/12,0)</f>
        <v>0</v>
      </c>
      <c r="G2" s="34">
        <f>D2+D3</f>
        <v>0</v>
      </c>
      <c r="H2" s="34">
        <f>G2/2</f>
        <v>0</v>
      </c>
      <c r="I2" s="34">
        <f t="shared" ref="I2:I13" si="2">ROUND(H2/12,0)</f>
        <v>0</v>
      </c>
    </row>
    <row r="3" spans="1:9">
      <c r="A3" s="74" t="s">
        <v>71</v>
      </c>
      <c r="B3" s="74" t="s">
        <v>1</v>
      </c>
      <c r="C3" s="74" t="s">
        <v>24</v>
      </c>
      <c r="D3" s="33">
        <v>0</v>
      </c>
      <c r="E3" s="34">
        <f t="shared" si="0"/>
        <v>0</v>
      </c>
      <c r="F3" s="34">
        <f t="shared" si="1"/>
        <v>0</v>
      </c>
      <c r="G3" s="34">
        <f>G2</f>
        <v>0</v>
      </c>
      <c r="H3" s="34">
        <f t="shared" ref="H3:H13" si="3">G3/2</f>
        <v>0</v>
      </c>
      <c r="I3" s="34">
        <f t="shared" si="2"/>
        <v>0</v>
      </c>
    </row>
    <row r="4" spans="1:9">
      <c r="A4" s="74" t="s">
        <v>71</v>
      </c>
      <c r="B4" s="74" t="s">
        <v>2</v>
      </c>
      <c r="C4" s="74" t="s">
        <v>22</v>
      </c>
      <c r="D4" s="33">
        <v>0</v>
      </c>
      <c r="E4" s="34">
        <f t="shared" si="0"/>
        <v>0</v>
      </c>
      <c r="F4" s="34">
        <f t="shared" si="1"/>
        <v>0</v>
      </c>
      <c r="G4" s="34">
        <f>D4+D5</f>
        <v>0</v>
      </c>
      <c r="H4" s="34">
        <f t="shared" si="3"/>
        <v>0</v>
      </c>
      <c r="I4" s="34">
        <f t="shared" si="2"/>
        <v>0</v>
      </c>
    </row>
    <row r="5" spans="1:9">
      <c r="A5" s="74" t="s">
        <v>71</v>
      </c>
      <c r="B5" s="74" t="s">
        <v>2</v>
      </c>
      <c r="C5" s="74" t="s">
        <v>24</v>
      </c>
      <c r="D5" s="33">
        <v>0</v>
      </c>
      <c r="E5" s="34">
        <f t="shared" si="0"/>
        <v>0</v>
      </c>
      <c r="F5" s="34">
        <f t="shared" si="1"/>
        <v>0</v>
      </c>
      <c r="G5" s="34">
        <f>G4</f>
        <v>0</v>
      </c>
      <c r="H5" s="34">
        <f t="shared" si="3"/>
        <v>0</v>
      </c>
      <c r="I5" s="34">
        <f t="shared" si="2"/>
        <v>0</v>
      </c>
    </row>
    <row r="6" spans="1:9">
      <c r="A6" s="74" t="s">
        <v>71</v>
      </c>
      <c r="B6" s="74" t="s">
        <v>72</v>
      </c>
      <c r="C6" s="74" t="s">
        <v>22</v>
      </c>
      <c r="D6" s="33">
        <v>0</v>
      </c>
      <c r="E6" s="34">
        <f t="shared" si="0"/>
        <v>0</v>
      </c>
      <c r="F6" s="34">
        <f t="shared" si="1"/>
        <v>0</v>
      </c>
      <c r="G6" s="34">
        <f>D6+D7</f>
        <v>0</v>
      </c>
      <c r="H6" s="34">
        <f t="shared" si="3"/>
        <v>0</v>
      </c>
      <c r="I6" s="34">
        <f t="shared" si="2"/>
        <v>0</v>
      </c>
    </row>
    <row r="7" spans="1:9">
      <c r="A7" s="74" t="s">
        <v>71</v>
      </c>
      <c r="B7" s="74" t="s">
        <v>72</v>
      </c>
      <c r="C7" s="74" t="s">
        <v>24</v>
      </c>
      <c r="D7" s="33">
        <v>0</v>
      </c>
      <c r="E7" s="34">
        <f t="shared" si="0"/>
        <v>0</v>
      </c>
      <c r="F7" s="34">
        <f t="shared" si="1"/>
        <v>0</v>
      </c>
      <c r="G7" s="34">
        <f>G6</f>
        <v>0</v>
      </c>
      <c r="H7" s="34">
        <f t="shared" si="3"/>
        <v>0</v>
      </c>
      <c r="I7" s="34">
        <f t="shared" si="2"/>
        <v>0</v>
      </c>
    </row>
    <row r="8" spans="1:9">
      <c r="A8" s="74" t="s">
        <v>73</v>
      </c>
      <c r="B8" s="74" t="s">
        <v>1</v>
      </c>
      <c r="C8" s="74" t="s">
        <v>22</v>
      </c>
      <c r="D8" s="33">
        <v>0</v>
      </c>
      <c r="E8" s="34">
        <f t="shared" si="0"/>
        <v>0</v>
      </c>
      <c r="F8" s="34">
        <f t="shared" si="1"/>
        <v>0</v>
      </c>
      <c r="G8" s="34">
        <f>D8+D9</f>
        <v>0</v>
      </c>
      <c r="H8" s="34">
        <f t="shared" si="3"/>
        <v>0</v>
      </c>
      <c r="I8" s="34">
        <f t="shared" si="2"/>
        <v>0</v>
      </c>
    </row>
    <row r="9" spans="1:9">
      <c r="A9" s="74" t="s">
        <v>73</v>
      </c>
      <c r="B9" s="74" t="s">
        <v>1</v>
      </c>
      <c r="C9" s="74" t="s">
        <v>24</v>
      </c>
      <c r="D9" s="33">
        <v>0</v>
      </c>
      <c r="E9" s="34">
        <f t="shared" si="0"/>
        <v>0</v>
      </c>
      <c r="F9" s="34">
        <f t="shared" si="1"/>
        <v>0</v>
      </c>
      <c r="G9" s="34">
        <f>G8</f>
        <v>0</v>
      </c>
      <c r="H9" s="34">
        <f t="shared" si="3"/>
        <v>0</v>
      </c>
      <c r="I9" s="34">
        <f t="shared" si="2"/>
        <v>0</v>
      </c>
    </row>
    <row r="10" spans="1:9">
      <c r="A10" s="74" t="s">
        <v>73</v>
      </c>
      <c r="B10" s="74" t="s">
        <v>2</v>
      </c>
      <c r="C10" s="74" t="s">
        <v>22</v>
      </c>
      <c r="D10" s="33">
        <v>0</v>
      </c>
      <c r="E10" s="34">
        <f t="shared" si="0"/>
        <v>0</v>
      </c>
      <c r="F10" s="34">
        <f t="shared" si="1"/>
        <v>0</v>
      </c>
      <c r="G10" s="34">
        <f>D10+D11</f>
        <v>0</v>
      </c>
      <c r="H10" s="34">
        <f t="shared" si="3"/>
        <v>0</v>
      </c>
      <c r="I10" s="34">
        <f t="shared" si="2"/>
        <v>0</v>
      </c>
    </row>
    <row r="11" spans="1:9">
      <c r="A11" s="74" t="s">
        <v>73</v>
      </c>
      <c r="B11" s="74" t="s">
        <v>2</v>
      </c>
      <c r="C11" s="74" t="s">
        <v>24</v>
      </c>
      <c r="D11" s="33">
        <v>0</v>
      </c>
      <c r="E11" s="34">
        <f t="shared" si="0"/>
        <v>0</v>
      </c>
      <c r="F11" s="34">
        <f t="shared" si="1"/>
        <v>0</v>
      </c>
      <c r="G11" s="34">
        <f>G10</f>
        <v>0</v>
      </c>
      <c r="H11" s="34">
        <f t="shared" si="3"/>
        <v>0</v>
      </c>
      <c r="I11" s="34">
        <f t="shared" si="2"/>
        <v>0</v>
      </c>
    </row>
    <row r="12" spans="1:9">
      <c r="A12" s="74" t="s">
        <v>73</v>
      </c>
      <c r="B12" s="74" t="s">
        <v>72</v>
      </c>
      <c r="C12" s="74" t="s">
        <v>22</v>
      </c>
      <c r="D12" s="33">
        <v>0</v>
      </c>
      <c r="E12" s="34">
        <f t="shared" si="0"/>
        <v>0</v>
      </c>
      <c r="F12" s="34">
        <f t="shared" si="1"/>
        <v>0</v>
      </c>
      <c r="G12" s="34">
        <f>D12+D13</f>
        <v>0</v>
      </c>
      <c r="H12" s="34">
        <f t="shared" si="3"/>
        <v>0</v>
      </c>
      <c r="I12" s="34">
        <f t="shared" si="2"/>
        <v>0</v>
      </c>
    </row>
    <row r="13" spans="1:9">
      <c r="A13" s="74" t="s">
        <v>73</v>
      </c>
      <c r="B13" s="74" t="s">
        <v>72</v>
      </c>
      <c r="C13" s="74" t="s">
        <v>24</v>
      </c>
      <c r="D13" s="33">
        <v>0</v>
      </c>
      <c r="E13" s="34">
        <f t="shared" si="0"/>
        <v>0</v>
      </c>
      <c r="F13" s="34">
        <f t="shared" si="1"/>
        <v>0</v>
      </c>
      <c r="G13" s="34">
        <f>G12</f>
        <v>0</v>
      </c>
      <c r="H13" s="34">
        <f t="shared" si="3"/>
        <v>0</v>
      </c>
      <c r="I13" s="34">
        <f t="shared" si="2"/>
        <v>0</v>
      </c>
    </row>
    <row r="16" spans="1:9">
      <c r="A16" s="11" t="s">
        <v>82</v>
      </c>
    </row>
    <row r="18" spans="1:1">
      <c r="A18" s="11" t="s">
        <v>89</v>
      </c>
    </row>
  </sheetData>
  <autoFilter ref="A1:I16" xr:uid="{5C8A2A82-6B3B-48A7-A5C4-31DD3BAB6FE0}"/>
  <sortState xmlns:xlrd2="http://schemas.microsoft.com/office/spreadsheetml/2017/richdata2" ref="A2:F9">
    <sortCondition descending="1" ref="A2:A9"/>
    <sortCondition descending="1" ref="B2:B9"/>
    <sortCondition descending="1" ref="C2:C9"/>
  </sortState>
  <pageMargins left="0.7" right="0.7" top="0.75" bottom="0.75" header="0.3" footer="0.3"/>
  <ignoredErrors>
    <ignoredError sqref="G3 G5"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5BF9C-CAD4-458F-8AAE-C6F9A895A256}">
  <sheetPr>
    <tabColor rgb="FF00B050"/>
  </sheetPr>
  <dimension ref="A1:H3"/>
  <sheetViews>
    <sheetView workbookViewId="0">
      <selection activeCell="C3" sqref="C3"/>
    </sheetView>
  </sheetViews>
  <sheetFormatPr defaultColWidth="9.1796875" defaultRowHeight="14"/>
  <cols>
    <col min="1" max="1" width="6.7265625" style="11" bestFit="1" customWidth="1"/>
    <col min="2" max="2" width="19.1796875" style="11" bestFit="1" customWidth="1"/>
    <col min="3" max="3" width="16.26953125" style="11" bestFit="1" customWidth="1"/>
    <col min="4" max="4" width="17.453125" style="11" bestFit="1" customWidth="1"/>
    <col min="5" max="6" width="17.453125" style="11" customWidth="1"/>
    <col min="7" max="7" width="11.26953125" style="11" customWidth="1"/>
    <col min="8" max="8" width="13.26953125" style="11" customWidth="1"/>
    <col min="9" max="16384" width="9.1796875" style="11"/>
  </cols>
  <sheetData>
    <row r="1" spans="1:8" s="13" customFormat="1" ht="28">
      <c r="A1" s="13" t="s">
        <v>20</v>
      </c>
      <c r="B1" s="13" t="s">
        <v>21</v>
      </c>
      <c r="C1" s="14" t="s">
        <v>25</v>
      </c>
      <c r="D1" s="14" t="s">
        <v>26</v>
      </c>
      <c r="E1" s="15">
        <v>1</v>
      </c>
      <c r="F1" s="15">
        <v>0.75</v>
      </c>
      <c r="G1" s="15">
        <v>0.5</v>
      </c>
      <c r="H1" s="15">
        <v>0.25</v>
      </c>
    </row>
    <row r="2" spans="1:8" s="13" customFormat="1" ht="14.5">
      <c r="A2" s="76" t="s">
        <v>36</v>
      </c>
      <c r="B2" s="76" t="s">
        <v>37</v>
      </c>
      <c r="C2" s="48" t="s">
        <v>38</v>
      </c>
      <c r="D2" s="48" t="s">
        <v>38</v>
      </c>
      <c r="E2" s="49" t="s">
        <v>7</v>
      </c>
      <c r="F2" s="49" t="s">
        <v>8</v>
      </c>
      <c r="G2" s="49" t="s">
        <v>9</v>
      </c>
      <c r="H2" s="49" t="s">
        <v>10</v>
      </c>
    </row>
    <row r="3" spans="1:8">
      <c r="A3" s="76" t="s">
        <v>36</v>
      </c>
      <c r="B3" s="76" t="s">
        <v>37</v>
      </c>
      <c r="C3" s="33">
        <v>950</v>
      </c>
      <c r="D3" s="34">
        <f>ROUND(C3/2,0)</f>
        <v>475</v>
      </c>
      <c r="E3" s="34">
        <f>ROUND($D$3*E1,0)</f>
        <v>475</v>
      </c>
      <c r="F3" s="34">
        <f t="shared" ref="F3:H3" si="0">ROUND($D$3*F1,0)</f>
        <v>356</v>
      </c>
      <c r="G3" s="34">
        <f t="shared" si="0"/>
        <v>238</v>
      </c>
      <c r="H3" s="34">
        <f t="shared" si="0"/>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3A7BF-1C75-421C-8BF7-847B2E350C7C}">
  <sheetPr>
    <tabColor rgb="FF00B050"/>
  </sheetPr>
  <dimension ref="A1:T21"/>
  <sheetViews>
    <sheetView workbookViewId="0">
      <selection activeCell="C18" activeCellId="1" sqref="A2:C10 C18:C21"/>
    </sheetView>
  </sheetViews>
  <sheetFormatPr defaultColWidth="9.1796875" defaultRowHeight="14"/>
  <cols>
    <col min="1" max="1" width="6.7265625" style="11" bestFit="1" customWidth="1"/>
    <col min="2" max="2" width="14.81640625" style="11" customWidth="1"/>
    <col min="3" max="3" width="26.26953125" style="11" bestFit="1" customWidth="1"/>
    <col min="4" max="4" width="16.1796875" style="11" bestFit="1" customWidth="1"/>
    <col min="5" max="5" width="17.26953125" style="11" bestFit="1" customWidth="1"/>
    <col min="6" max="7" width="17.453125" style="11" customWidth="1"/>
    <col min="8" max="8" width="12.81640625" style="11" customWidth="1"/>
    <col min="9" max="10" width="9.81640625" style="11" bestFit="1" customWidth="1"/>
    <col min="11" max="11" width="11" style="11" bestFit="1" customWidth="1"/>
    <col min="12" max="20" width="11.54296875" style="11" bestFit="1" customWidth="1"/>
    <col min="21" max="16384" width="9.1796875" style="11"/>
  </cols>
  <sheetData>
    <row r="1" spans="1:20" s="13" customFormat="1" ht="43.5">
      <c r="A1" s="13" t="s">
        <v>20</v>
      </c>
      <c r="B1" s="13" t="s">
        <v>28</v>
      </c>
      <c r="C1" s="13" t="s">
        <v>21</v>
      </c>
      <c r="D1" s="14" t="s">
        <v>32</v>
      </c>
      <c r="E1" s="13" t="s">
        <v>33</v>
      </c>
      <c r="F1" s="14" t="s">
        <v>34</v>
      </c>
      <c r="G1" s="14" t="s">
        <v>35</v>
      </c>
      <c r="H1" s="52" t="s">
        <v>64</v>
      </c>
      <c r="I1" s="13">
        <v>1</v>
      </c>
      <c r="J1" s="13">
        <v>2</v>
      </c>
      <c r="K1" s="13">
        <v>3</v>
      </c>
      <c r="L1" s="13">
        <v>4</v>
      </c>
      <c r="M1" s="13">
        <v>5</v>
      </c>
      <c r="N1" s="13">
        <v>6</v>
      </c>
      <c r="O1" s="13">
        <v>7</v>
      </c>
      <c r="P1" s="13">
        <v>8</v>
      </c>
      <c r="Q1" s="13">
        <v>9</v>
      </c>
      <c r="R1" s="13">
        <v>10</v>
      </c>
      <c r="S1" s="13">
        <v>11</v>
      </c>
      <c r="T1" s="13">
        <v>12</v>
      </c>
    </row>
    <row r="2" spans="1:20">
      <c r="A2" s="81" t="s">
        <v>4</v>
      </c>
      <c r="B2" s="81" t="s">
        <v>1</v>
      </c>
      <c r="C2" s="81" t="s">
        <v>83</v>
      </c>
      <c r="D2" s="33">
        <v>6920</v>
      </c>
      <c r="E2" s="34">
        <f t="shared" ref="E2:E10" si="0">ROUND(D2/32,0)</f>
        <v>216</v>
      </c>
      <c r="F2" s="34">
        <f>D2+D3</f>
        <v>12990</v>
      </c>
      <c r="G2" s="34">
        <f t="shared" ref="G2:G7" si="1">ROUND(F2/32,0)</f>
        <v>406</v>
      </c>
      <c r="H2" s="53" t="s">
        <v>38</v>
      </c>
      <c r="I2" s="59">
        <f>$G$2*I1</f>
        <v>406</v>
      </c>
      <c r="J2" s="59">
        <f t="shared" ref="J2:T2" si="2">$G$2*J1</f>
        <v>812</v>
      </c>
      <c r="K2" s="59">
        <f t="shared" si="2"/>
        <v>1218</v>
      </c>
      <c r="L2" s="59">
        <f t="shared" si="2"/>
        <v>1624</v>
      </c>
      <c r="M2" s="59">
        <f t="shared" si="2"/>
        <v>2030</v>
      </c>
      <c r="N2" s="59">
        <f t="shared" si="2"/>
        <v>2436</v>
      </c>
      <c r="O2" s="59">
        <f t="shared" si="2"/>
        <v>2842</v>
      </c>
      <c r="P2" s="59">
        <f t="shared" si="2"/>
        <v>3248</v>
      </c>
      <c r="Q2" s="59">
        <f t="shared" si="2"/>
        <v>3654</v>
      </c>
      <c r="R2" s="59">
        <f t="shared" si="2"/>
        <v>4060</v>
      </c>
      <c r="S2" s="59">
        <f t="shared" si="2"/>
        <v>4466</v>
      </c>
      <c r="T2" s="59">
        <f t="shared" si="2"/>
        <v>4872</v>
      </c>
    </row>
    <row r="3" spans="1:20">
      <c r="A3" s="81" t="s">
        <v>4</v>
      </c>
      <c r="B3" s="81" t="s">
        <v>1</v>
      </c>
      <c r="C3" s="81" t="s">
        <v>84</v>
      </c>
      <c r="D3" s="33">
        <v>6070</v>
      </c>
      <c r="E3" s="34">
        <f t="shared" si="0"/>
        <v>190</v>
      </c>
      <c r="F3" s="34">
        <f>F2</f>
        <v>12990</v>
      </c>
      <c r="G3" s="34">
        <f t="shared" si="1"/>
        <v>406</v>
      </c>
      <c r="H3" s="53" t="s">
        <v>38</v>
      </c>
      <c r="I3" s="53" t="s">
        <v>38</v>
      </c>
      <c r="J3" s="53" t="s">
        <v>38</v>
      </c>
      <c r="K3" s="53" t="s">
        <v>38</v>
      </c>
      <c r="L3" s="53" t="s">
        <v>38</v>
      </c>
      <c r="M3" s="53" t="s">
        <v>38</v>
      </c>
      <c r="N3" s="53" t="s">
        <v>38</v>
      </c>
      <c r="O3" s="53" t="s">
        <v>38</v>
      </c>
      <c r="P3" s="53" t="s">
        <v>38</v>
      </c>
      <c r="Q3" s="53" t="s">
        <v>38</v>
      </c>
      <c r="R3" s="53" t="s">
        <v>38</v>
      </c>
      <c r="S3" s="53" t="s">
        <v>38</v>
      </c>
      <c r="T3" s="53" t="s">
        <v>38</v>
      </c>
    </row>
    <row r="4" spans="1:20">
      <c r="A4" s="81" t="s">
        <v>4</v>
      </c>
      <c r="B4" s="81" t="s">
        <v>2</v>
      </c>
      <c r="C4" s="81" t="s">
        <v>83</v>
      </c>
      <c r="D4" s="35">
        <f>$D$2</f>
        <v>6920</v>
      </c>
      <c r="E4" s="34">
        <f t="shared" si="0"/>
        <v>216</v>
      </c>
      <c r="F4" s="34">
        <f>D4+D5</f>
        <v>12990</v>
      </c>
      <c r="G4" s="34">
        <f t="shared" si="1"/>
        <v>406</v>
      </c>
      <c r="H4" s="53" t="s">
        <v>38</v>
      </c>
      <c r="I4" s="53" t="s">
        <v>38</v>
      </c>
      <c r="J4" s="53" t="s">
        <v>38</v>
      </c>
      <c r="K4" s="53" t="s">
        <v>38</v>
      </c>
      <c r="L4" s="53" t="s">
        <v>38</v>
      </c>
      <c r="M4" s="53" t="s">
        <v>38</v>
      </c>
      <c r="N4" s="53" t="s">
        <v>38</v>
      </c>
      <c r="O4" s="53" t="s">
        <v>38</v>
      </c>
      <c r="P4" s="53" t="s">
        <v>38</v>
      </c>
      <c r="Q4" s="53" t="s">
        <v>38</v>
      </c>
      <c r="R4" s="53" t="s">
        <v>38</v>
      </c>
      <c r="S4" s="53" t="s">
        <v>38</v>
      </c>
      <c r="T4" s="53" t="s">
        <v>38</v>
      </c>
    </row>
    <row r="5" spans="1:20">
      <c r="A5" s="81" t="s">
        <v>4</v>
      </c>
      <c r="B5" s="81" t="s">
        <v>2</v>
      </c>
      <c r="C5" s="81" t="s">
        <v>84</v>
      </c>
      <c r="D5" s="35">
        <f>$D$3</f>
        <v>6070</v>
      </c>
      <c r="E5" s="34">
        <f t="shared" si="0"/>
        <v>190</v>
      </c>
      <c r="F5" s="34">
        <f>F4</f>
        <v>12990</v>
      </c>
      <c r="G5" s="34">
        <f t="shared" si="1"/>
        <v>406</v>
      </c>
      <c r="H5" s="53" t="s">
        <v>38</v>
      </c>
      <c r="I5" s="53" t="s">
        <v>38</v>
      </c>
      <c r="J5" s="53" t="s">
        <v>38</v>
      </c>
      <c r="K5" s="53" t="s">
        <v>38</v>
      </c>
      <c r="L5" s="53" t="s">
        <v>38</v>
      </c>
      <c r="M5" s="53" t="s">
        <v>38</v>
      </c>
      <c r="N5" s="53" t="s">
        <v>38</v>
      </c>
      <c r="O5" s="53" t="s">
        <v>38</v>
      </c>
      <c r="P5" s="53" t="s">
        <v>38</v>
      </c>
      <c r="Q5" s="53" t="s">
        <v>38</v>
      </c>
      <c r="R5" s="53" t="s">
        <v>38</v>
      </c>
      <c r="S5" s="53" t="s">
        <v>38</v>
      </c>
      <c r="T5" s="53" t="s">
        <v>38</v>
      </c>
    </row>
    <row r="6" spans="1:20">
      <c r="A6" s="81" t="s">
        <v>4</v>
      </c>
      <c r="B6" s="81" t="s">
        <v>72</v>
      </c>
      <c r="C6" s="81" t="s">
        <v>83</v>
      </c>
      <c r="D6" s="35">
        <f>$D$2</f>
        <v>6920</v>
      </c>
      <c r="E6" s="34">
        <f t="shared" si="0"/>
        <v>216</v>
      </c>
      <c r="F6" s="34">
        <f>D6+D7</f>
        <v>12990</v>
      </c>
      <c r="G6" s="34">
        <f t="shared" si="1"/>
        <v>406</v>
      </c>
      <c r="H6" s="53" t="s">
        <v>38</v>
      </c>
      <c r="I6" s="53" t="s">
        <v>38</v>
      </c>
      <c r="J6" s="53" t="s">
        <v>38</v>
      </c>
      <c r="K6" s="53" t="s">
        <v>38</v>
      </c>
      <c r="L6" s="53" t="s">
        <v>38</v>
      </c>
      <c r="M6" s="53" t="s">
        <v>38</v>
      </c>
      <c r="N6" s="53" t="s">
        <v>38</v>
      </c>
      <c r="O6" s="53" t="s">
        <v>38</v>
      </c>
      <c r="P6" s="53" t="s">
        <v>38</v>
      </c>
      <c r="Q6" s="53" t="s">
        <v>38</v>
      </c>
      <c r="R6" s="53" t="s">
        <v>38</v>
      </c>
      <c r="S6" s="53" t="s">
        <v>38</v>
      </c>
      <c r="T6" s="53" t="s">
        <v>38</v>
      </c>
    </row>
    <row r="7" spans="1:20">
      <c r="A7" s="81" t="s">
        <v>4</v>
      </c>
      <c r="B7" s="81" t="s">
        <v>72</v>
      </c>
      <c r="C7" s="81" t="s">
        <v>84</v>
      </c>
      <c r="D7" s="35">
        <f>$D$3</f>
        <v>6070</v>
      </c>
      <c r="E7" s="34">
        <f t="shared" si="0"/>
        <v>190</v>
      </c>
      <c r="F7" s="34">
        <f>F6</f>
        <v>12990</v>
      </c>
      <c r="G7" s="34">
        <f t="shared" si="1"/>
        <v>406</v>
      </c>
      <c r="H7" s="53" t="s">
        <v>38</v>
      </c>
      <c r="I7" s="53" t="s">
        <v>38</v>
      </c>
      <c r="J7" s="53" t="s">
        <v>38</v>
      </c>
      <c r="K7" s="53" t="s">
        <v>38</v>
      </c>
      <c r="L7" s="53" t="s">
        <v>38</v>
      </c>
      <c r="M7" s="53" t="s">
        <v>38</v>
      </c>
      <c r="N7" s="53" t="s">
        <v>38</v>
      </c>
      <c r="O7" s="53" t="s">
        <v>38</v>
      </c>
      <c r="P7" s="53" t="s">
        <v>38</v>
      </c>
      <c r="Q7" s="53" t="s">
        <v>38</v>
      </c>
      <c r="R7" s="53" t="s">
        <v>38</v>
      </c>
      <c r="S7" s="53" t="s">
        <v>38</v>
      </c>
      <c r="T7" s="53" t="s">
        <v>38</v>
      </c>
    </row>
    <row r="8" spans="1:20" ht="14.5">
      <c r="A8" s="81" t="s">
        <v>4</v>
      </c>
      <c r="B8" s="81" t="s">
        <v>1</v>
      </c>
      <c r="C8" s="81" t="s">
        <v>0</v>
      </c>
      <c r="D8" s="33">
        <v>1290</v>
      </c>
      <c r="E8" s="34">
        <f t="shared" si="0"/>
        <v>40</v>
      </c>
      <c r="F8" s="36" t="s">
        <v>38</v>
      </c>
      <c r="G8" s="36" t="s">
        <v>38</v>
      </c>
      <c r="H8" s="53" t="s">
        <v>38</v>
      </c>
      <c r="I8" s="59">
        <f>$E$8*I1</f>
        <v>40</v>
      </c>
      <c r="J8" s="59">
        <f t="shared" ref="J8:T8" si="3">$E$8*J1</f>
        <v>80</v>
      </c>
      <c r="K8" s="59">
        <f t="shared" si="3"/>
        <v>120</v>
      </c>
      <c r="L8" s="59">
        <f t="shared" si="3"/>
        <v>160</v>
      </c>
      <c r="M8" s="59">
        <f t="shared" si="3"/>
        <v>200</v>
      </c>
      <c r="N8" s="59">
        <f t="shared" si="3"/>
        <v>240</v>
      </c>
      <c r="O8" s="59">
        <f t="shared" si="3"/>
        <v>280</v>
      </c>
      <c r="P8" s="59">
        <f t="shared" si="3"/>
        <v>320</v>
      </c>
      <c r="Q8" s="59">
        <f t="shared" si="3"/>
        <v>360</v>
      </c>
      <c r="R8" s="59">
        <f t="shared" si="3"/>
        <v>400</v>
      </c>
      <c r="S8" s="59">
        <f t="shared" si="3"/>
        <v>440</v>
      </c>
      <c r="T8" s="59">
        <f t="shared" si="3"/>
        <v>480</v>
      </c>
    </row>
    <row r="9" spans="1:20" ht="28.5">
      <c r="A9" s="81" t="s">
        <v>4</v>
      </c>
      <c r="B9" s="82" t="s">
        <v>79</v>
      </c>
      <c r="C9" s="81" t="s">
        <v>0</v>
      </c>
      <c r="D9" s="33">
        <v>1890</v>
      </c>
      <c r="E9" s="34">
        <f t="shared" si="0"/>
        <v>59</v>
      </c>
      <c r="F9" s="36" t="s">
        <v>38</v>
      </c>
      <c r="G9" s="36" t="s">
        <v>38</v>
      </c>
      <c r="H9" s="53" t="s">
        <v>38</v>
      </c>
      <c r="I9" s="59">
        <f>$E$9*I1</f>
        <v>59</v>
      </c>
      <c r="J9" s="59">
        <f t="shared" ref="J9:T9" si="4">$E$9*J1</f>
        <v>118</v>
      </c>
      <c r="K9" s="59">
        <f t="shared" si="4"/>
        <v>177</v>
      </c>
      <c r="L9" s="59">
        <f t="shared" si="4"/>
        <v>236</v>
      </c>
      <c r="M9" s="59">
        <f t="shared" si="4"/>
        <v>295</v>
      </c>
      <c r="N9" s="59">
        <f t="shared" si="4"/>
        <v>354</v>
      </c>
      <c r="O9" s="59">
        <f t="shared" si="4"/>
        <v>413</v>
      </c>
      <c r="P9" s="59">
        <f t="shared" si="4"/>
        <v>472</v>
      </c>
      <c r="Q9" s="59">
        <f t="shared" si="4"/>
        <v>531</v>
      </c>
      <c r="R9" s="59">
        <f t="shared" si="4"/>
        <v>590</v>
      </c>
      <c r="S9" s="59">
        <f t="shared" si="4"/>
        <v>649</v>
      </c>
      <c r="T9" s="59">
        <f t="shared" si="4"/>
        <v>708</v>
      </c>
    </row>
    <row r="10" spans="1:20" ht="14.5">
      <c r="A10" s="81" t="s">
        <v>4</v>
      </c>
      <c r="B10" s="81" t="s">
        <v>36</v>
      </c>
      <c r="C10" s="81" t="s">
        <v>3</v>
      </c>
      <c r="D10" s="33">
        <v>2050</v>
      </c>
      <c r="E10" s="34">
        <f t="shared" si="0"/>
        <v>64</v>
      </c>
      <c r="F10" s="36" t="s">
        <v>38</v>
      </c>
      <c r="G10" s="36" t="s">
        <v>38</v>
      </c>
      <c r="H10" s="53" t="s">
        <v>38</v>
      </c>
      <c r="I10" s="59">
        <f>$E$10*I1</f>
        <v>64</v>
      </c>
      <c r="J10" s="59">
        <f t="shared" ref="J10:T10" si="5">$E$10*J1</f>
        <v>128</v>
      </c>
      <c r="K10" s="59">
        <f t="shared" si="5"/>
        <v>192</v>
      </c>
      <c r="L10" s="59">
        <f t="shared" si="5"/>
        <v>256</v>
      </c>
      <c r="M10" s="59">
        <f t="shared" si="5"/>
        <v>320</v>
      </c>
      <c r="N10" s="59">
        <f t="shared" si="5"/>
        <v>384</v>
      </c>
      <c r="O10" s="59">
        <f t="shared" si="5"/>
        <v>448</v>
      </c>
      <c r="P10" s="59">
        <f t="shared" si="5"/>
        <v>512</v>
      </c>
      <c r="Q10" s="59">
        <f t="shared" si="5"/>
        <v>576</v>
      </c>
      <c r="R10" s="59">
        <f t="shared" si="5"/>
        <v>640</v>
      </c>
      <c r="S10" s="59">
        <f t="shared" si="5"/>
        <v>704</v>
      </c>
      <c r="T10" s="59">
        <f t="shared" si="5"/>
        <v>768</v>
      </c>
    </row>
    <row r="15" spans="1:20" ht="14.5">
      <c r="A15" s="75" t="s">
        <v>85</v>
      </c>
    </row>
    <row r="17" spans="3:7">
      <c r="D17" s="12" t="s">
        <v>94</v>
      </c>
      <c r="E17" s="12" t="s">
        <v>95</v>
      </c>
      <c r="F17" s="12" t="s">
        <v>97</v>
      </c>
      <c r="G17" s="12" t="s">
        <v>96</v>
      </c>
    </row>
    <row r="18" spans="3:7">
      <c r="C18" s="81" t="s">
        <v>90</v>
      </c>
      <c r="D18" s="33">
        <v>3460</v>
      </c>
      <c r="E18" s="34">
        <f>D18*2</f>
        <v>6920</v>
      </c>
      <c r="F18" s="33">
        <v>3460</v>
      </c>
      <c r="G18" s="34">
        <f t="shared" ref="G18:G21" si="6">F18*2</f>
        <v>6920</v>
      </c>
    </row>
    <row r="19" spans="3:7">
      <c r="C19" s="81" t="s">
        <v>91</v>
      </c>
      <c r="D19" s="33">
        <v>3035</v>
      </c>
      <c r="E19" s="34">
        <f t="shared" ref="E19:E21" si="7">D19*2</f>
        <v>6070</v>
      </c>
      <c r="F19" s="33">
        <v>3035</v>
      </c>
      <c r="G19" s="34">
        <f t="shared" si="6"/>
        <v>6070</v>
      </c>
    </row>
    <row r="20" spans="3:7">
      <c r="C20" s="81" t="s">
        <v>92</v>
      </c>
      <c r="D20" s="33">
        <v>1025</v>
      </c>
      <c r="E20" s="34">
        <f t="shared" si="7"/>
        <v>2050</v>
      </c>
      <c r="F20" s="33">
        <v>1025</v>
      </c>
      <c r="G20" s="34">
        <f t="shared" si="6"/>
        <v>2050</v>
      </c>
    </row>
    <row r="21" spans="3:7">
      <c r="C21" s="81" t="s">
        <v>93</v>
      </c>
      <c r="D21" s="33">
        <v>645</v>
      </c>
      <c r="E21" s="34">
        <f t="shared" si="7"/>
        <v>1290</v>
      </c>
      <c r="F21" s="33">
        <v>945</v>
      </c>
      <c r="G21" s="34">
        <f t="shared" si="6"/>
        <v>1890</v>
      </c>
    </row>
  </sheetData>
  <pageMargins left="0.7" right="0.7" top="0.75" bottom="0.75" header="0.3" footer="0.3"/>
  <ignoredErrors>
    <ignoredError sqref="F2:F7 F8" formula="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F30D0-949F-4E0C-A15C-9C8743FB7CE7}">
  <sheetPr>
    <tabColor theme="1"/>
  </sheetPr>
  <dimension ref="A1:N14"/>
  <sheetViews>
    <sheetView workbookViewId="0">
      <selection activeCell="D4" sqref="D4"/>
    </sheetView>
  </sheetViews>
  <sheetFormatPr defaultColWidth="9.1796875" defaultRowHeight="14"/>
  <cols>
    <col min="1" max="1" width="21.54296875" style="11" customWidth="1"/>
    <col min="2" max="2" width="36.26953125" style="11" bestFit="1" customWidth="1"/>
    <col min="3" max="3" width="11.81640625" style="11" bestFit="1" customWidth="1"/>
    <col min="4" max="4" width="28" style="11" customWidth="1"/>
    <col min="5" max="6" width="20.26953125" style="11" customWidth="1"/>
    <col min="7" max="7" width="47.26953125" style="11" customWidth="1"/>
    <col min="8" max="8" width="9.81640625" style="11" bestFit="1" customWidth="1"/>
    <col min="9" max="9" width="9.1796875" style="11"/>
    <col min="10" max="10" width="30.1796875" style="11" customWidth="1"/>
    <col min="11" max="11" width="9.81640625" style="11" bestFit="1" customWidth="1"/>
    <col min="12" max="12" width="9.1796875" style="11"/>
    <col min="13" max="13" width="35.453125" style="11" customWidth="1"/>
    <col min="14" max="16384" width="9.1796875" style="11"/>
  </cols>
  <sheetData>
    <row r="1" spans="1:14" ht="56">
      <c r="A1" s="12" t="s">
        <v>51</v>
      </c>
      <c r="B1" s="12" t="s">
        <v>52</v>
      </c>
      <c r="C1" s="12" t="s">
        <v>53</v>
      </c>
      <c r="D1" s="14" t="s">
        <v>77</v>
      </c>
      <c r="E1" s="14" t="s">
        <v>76</v>
      </c>
      <c r="F1" s="14" t="s">
        <v>75</v>
      </c>
    </row>
    <row r="2" spans="1:14">
      <c r="A2" s="11" t="s">
        <v>28</v>
      </c>
      <c r="B2" s="11" t="str">
        <f>'Summer Calculator'!B3</f>
        <v>Choose Residency</v>
      </c>
      <c r="C2" s="44">
        <f>IF(B2="Resident","R",IF(B2="Non-Resident","NR",IF(B2="Metro","M",0)))</f>
        <v>0</v>
      </c>
    </row>
    <row r="3" spans="1:14">
      <c r="A3" s="11" t="s">
        <v>20</v>
      </c>
      <c r="B3" s="11" t="e">
        <f>'Summer Calculator'!#REF!</f>
        <v>#REF!</v>
      </c>
      <c r="C3" s="44" t="e">
        <f>IF(B3="Undergraduate","UG",IF(B3="Graduate/Professional","GR",0))</f>
        <v>#REF!</v>
      </c>
    </row>
    <row r="4" spans="1:14">
      <c r="A4" s="11" t="s">
        <v>39</v>
      </c>
      <c r="B4" s="11" t="str">
        <f>'Summer Calculator'!B5</f>
        <v>Choose Level and College (Program)</v>
      </c>
      <c r="C4" s="44" t="s">
        <v>38</v>
      </c>
      <c r="D4" s="11" t="str">
        <f>VLOOKUP(B4,Tuition!A1:K377,6,FALSE)</f>
        <v>Resident Tuition and College Tuition Per Credit Hour</v>
      </c>
      <c r="E4" s="11" t="str">
        <f>VLOOKUP(B4,Tuition!A1:L377,7,FALSE)</f>
        <v>Non-Resident Tuition and College Tuition Per Credit Hour</v>
      </c>
      <c r="F4" s="11" t="str">
        <f>VLOOKUP(B4,Tuition!A1:H103,8,FALSE)</f>
        <v>Metro Tuition and College Tuition Per Credit Hour</v>
      </c>
    </row>
    <row r="5" spans="1:14">
      <c r="A5" s="11" t="s">
        <v>57</v>
      </c>
      <c r="B5" s="11">
        <f>'Summer Calculator'!B7</f>
        <v>1</v>
      </c>
    </row>
    <row r="6" spans="1:14">
      <c r="A6" s="11" t="s">
        <v>58</v>
      </c>
      <c r="B6" s="11">
        <f>'Summer Calculator'!B9</f>
        <v>1</v>
      </c>
    </row>
    <row r="7" spans="1:14" ht="28">
      <c r="A7" s="45" t="s">
        <v>59</v>
      </c>
      <c r="B7" s="11">
        <v>12</v>
      </c>
    </row>
    <row r="9" spans="1:14">
      <c r="K9" s="60"/>
    </row>
    <row r="10" spans="1:14" ht="28">
      <c r="A10" s="46" t="s">
        <v>54</v>
      </c>
      <c r="B10" s="61" t="str">
        <f>IF(C2="R",D4,IF(C2="NR",E4,IF(C2="M",F4,"#VALUE")))</f>
        <v>#VALUE</v>
      </c>
      <c r="C10" s="58"/>
      <c r="D10" s="46"/>
      <c r="E10" s="58"/>
      <c r="F10" s="58"/>
      <c r="G10" s="58"/>
      <c r="H10" s="58"/>
      <c r="I10" s="58"/>
      <c r="J10" s="46"/>
      <c r="K10" s="61"/>
      <c r="L10" s="58"/>
      <c r="M10" s="46" t="s">
        <v>68</v>
      </c>
      <c r="N10" s="58">
        <f>IF(B6=0,"#VALUE",IF(B6&lt;12,Other!E8*B6,IF(B6&gt;=12,Other!E8*12,"#VALUE")))</f>
        <v>40</v>
      </c>
    </row>
    <row r="11" spans="1:14">
      <c r="A11" s="46" t="s">
        <v>55</v>
      </c>
      <c r="B11" s="61">
        <f>IF(B5&lt;B7,B5,IF(B5&gt;=B7,B7,"#VALUE"))</f>
        <v>1</v>
      </c>
      <c r="C11" s="58"/>
      <c r="D11" s="46"/>
      <c r="E11" s="58"/>
      <c r="F11" s="58"/>
      <c r="G11" s="60" t="s">
        <v>65</v>
      </c>
      <c r="H11" s="58">
        <f>IF(B6=0,"#VALUE",IF(B6&lt;12,B6*Other!G2,IF(B6&gt;=12,12*Other!G2,"#VALUE")))</f>
        <v>406</v>
      </c>
      <c r="I11" s="58"/>
      <c r="J11" s="46"/>
      <c r="K11" s="61"/>
      <c r="L11" s="58"/>
      <c r="M11" s="46" t="s">
        <v>69</v>
      </c>
      <c r="N11" s="58">
        <f>IF(B6=0,"#VALUE",IF(B6&lt;12,Other!E9*B6,IF(B6&gt;=12,Other!E9*12,"#VALUE")))</f>
        <v>59</v>
      </c>
    </row>
    <row r="12" spans="1:14">
      <c r="A12" s="46" t="s">
        <v>56</v>
      </c>
      <c r="B12" s="61">
        <f>B5</f>
        <v>1</v>
      </c>
      <c r="C12" s="58"/>
      <c r="D12" s="47" t="s">
        <v>67</v>
      </c>
      <c r="E12" s="58">
        <f>IF(B5&gt;=12,475,IF(B5&gt;=9,356,IF(B5&gt;=6,238,IF(B5&lt;=5,119,"#VALUE"))))</f>
        <v>119</v>
      </c>
      <c r="F12" s="58"/>
      <c r="G12" s="58"/>
      <c r="H12" s="58"/>
      <c r="I12" s="58"/>
      <c r="J12" s="47" t="s">
        <v>66</v>
      </c>
      <c r="K12" s="58">
        <f>IF(B5&lt;6,0,IF(AND(B5&gt;=6,B6&lt;12),Other!E10*B6,IF(AND(B5&gt;=6,B6&gt;=12),Other!E10*12)))</f>
        <v>0</v>
      </c>
      <c r="L12" s="58"/>
      <c r="M12" s="47" t="s">
        <v>70</v>
      </c>
      <c r="N12" s="58" t="str">
        <f>IF(C2="R",N10,IF(C2="NR",N11,IF(C2="M",N11,"#VALUE")))</f>
        <v>#VALUE</v>
      </c>
    </row>
    <row r="13" spans="1:14">
      <c r="A13" s="46" t="s">
        <v>60</v>
      </c>
      <c r="B13" s="61">
        <f>B11</f>
        <v>1</v>
      </c>
      <c r="C13" s="58"/>
      <c r="D13" s="58"/>
      <c r="E13" s="58"/>
      <c r="F13" s="58"/>
      <c r="G13" s="58"/>
      <c r="H13" s="58"/>
      <c r="I13" s="58"/>
      <c r="J13" s="58"/>
      <c r="K13" s="58"/>
      <c r="L13" s="58"/>
      <c r="M13" s="58"/>
      <c r="N13" s="58"/>
    </row>
    <row r="14" spans="1:14">
      <c r="A14" s="47" t="s">
        <v>61</v>
      </c>
      <c r="B14" s="61" t="e">
        <f>IF(B13*B10&gt;0,B13*B10,"#VALUE")</f>
        <v>#VALUE!</v>
      </c>
      <c r="C14" s="58"/>
      <c r="D14" s="58"/>
      <c r="E14" s="58"/>
      <c r="F14" s="58"/>
      <c r="G14" s="58"/>
      <c r="H14" s="58"/>
      <c r="I14" s="58"/>
      <c r="J14" s="58"/>
      <c r="K14" s="58"/>
      <c r="L14" s="58"/>
      <c r="M14" s="58"/>
      <c r="N14" s="58"/>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E797B-E89E-468B-9AE2-DA6AF1349DF7}">
  <sheetPr>
    <tabColor theme="1"/>
  </sheetPr>
  <dimension ref="A1:B4"/>
  <sheetViews>
    <sheetView workbookViewId="0">
      <selection sqref="A1:A4"/>
    </sheetView>
  </sheetViews>
  <sheetFormatPr defaultColWidth="9.1796875" defaultRowHeight="12.5"/>
  <cols>
    <col min="1" max="1" width="17.81640625" style="2" bestFit="1" customWidth="1"/>
    <col min="2" max="2" width="25.81640625" style="2" customWidth="1"/>
    <col min="3" max="16384" width="9.1796875" style="2"/>
  </cols>
  <sheetData>
    <row r="1" spans="1:2" s="43" customFormat="1" ht="13">
      <c r="A1" s="43" t="s">
        <v>45</v>
      </c>
      <c r="B1" s="43" t="s">
        <v>48</v>
      </c>
    </row>
    <row r="2" spans="1:2">
      <c r="A2" s="2" t="s">
        <v>1</v>
      </c>
      <c r="B2" s="2" t="s">
        <v>23</v>
      </c>
    </row>
    <row r="3" spans="1:2">
      <c r="A3" s="2" t="s">
        <v>2</v>
      </c>
      <c r="B3" s="2" t="s">
        <v>47</v>
      </c>
    </row>
    <row r="4" spans="1:2">
      <c r="A4" s="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Summer Calculator</vt:lpstr>
      <vt:lpstr>Tuition</vt:lpstr>
      <vt:lpstr>TF</vt:lpstr>
      <vt:lpstr>Books</vt:lpstr>
      <vt:lpstr>Other</vt:lpstr>
      <vt:lpstr>Calcs</vt:lpstr>
      <vt:lpstr>Defined Names</vt:lpstr>
      <vt:lpstr>Level</vt:lpstr>
      <vt:lpstr>Major</vt:lpstr>
      <vt:lpstr>Program</vt:lpstr>
      <vt:lpstr>PSCResidency</vt:lpstr>
      <vt:lpstr>Residency</vt:lpstr>
      <vt:lpstr>Tuition_Cost_per_Credit_Hour</vt:lpstr>
      <vt:lpstr>UG___University_College1</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Evie</dc:creator>
  <cp:lastModifiedBy>Nicole Solomon</cp:lastModifiedBy>
  <cp:lastPrinted>2015-04-02T12:05:05Z</cp:lastPrinted>
  <dcterms:created xsi:type="dcterms:W3CDTF">2007-01-27T22:30:57Z</dcterms:created>
  <dcterms:modified xsi:type="dcterms:W3CDTF">2025-03-07T16:18:06Z</dcterms:modified>
</cp:coreProperties>
</file>