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FinAid\Common\Outreach Unit\Website\Files on the Website\Summer\"/>
    </mc:Choice>
  </mc:AlternateContent>
  <xr:revisionPtr revIDLastSave="0" documentId="13_ncr:1_{8DD0B2D2-F66C-4957-ADA2-BDA2AC76AECD}" xr6:coauthVersionLast="47" xr6:coauthVersionMax="47" xr10:uidLastSave="{00000000-0000-0000-0000-000000000000}"/>
  <bookViews>
    <workbookView xWindow="19080" yWindow="-120" windowWidth="19440" windowHeight="15000" tabRatio="810" xr2:uid="{00000000-000D-0000-FFFF-FFFF00000000}"/>
  </bookViews>
  <sheets>
    <sheet name="Summer Calculator" sheetId="9" r:id="rId1"/>
    <sheet name="Tuition" sheetId="7" state="hidden" r:id="rId2"/>
    <sheet name="TF" sheetId="26" state="hidden" r:id="rId3"/>
    <sheet name="Books" sheetId="29" state="hidden" r:id="rId4"/>
    <sheet name="Other" sheetId="27" state="hidden" r:id="rId5"/>
    <sheet name="Calcs" sheetId="30" state="hidden" r:id="rId6"/>
    <sheet name="Defined Names" sheetId="31" state="hidden" r:id="rId7"/>
  </sheets>
  <definedNames>
    <definedName name="_xlnm._FilterDatabase" localSheetId="1" hidden="1">Tuition!$A$1:$L$86</definedName>
    <definedName name="A__Summer_Award">#REF!</definedName>
    <definedName name="College">#REF!</definedName>
    <definedName name="_xlnm.Criteria">#REF!</definedName>
    <definedName name="_xlnm.Database">#REF!</definedName>
    <definedName name="Degree">#REF!</definedName>
    <definedName name="EFCShift">#REF!</definedName>
    <definedName name="Enrollment">#REF!</definedName>
    <definedName name="F__No_FAFSA">#REF!</definedName>
    <definedName name="H__Summer_HSC_Applied_Main">#REF!</definedName>
    <definedName name="Housing">#REF!</definedName>
    <definedName name="L__Alt_Loan_Only">#REF!</definedName>
    <definedName name="Level">'Defined Names'!$B$1:$B$3</definedName>
    <definedName name="Major">Tuition!$A$28:$A$86</definedName>
    <definedName name="maximum">#REF!</definedName>
    <definedName name="Min">#REF!</definedName>
    <definedName name="On_Campus">#REF!</definedName>
    <definedName name="pp">#REF!</definedName>
    <definedName name="Program">Tuition!$A$1:$A$322</definedName>
    <definedName name="q">#REF!</definedName>
    <definedName name="Residency">'Defined Names'!$A$1:$A$3</definedName>
    <definedName name="SLOP">#REF!</definedName>
    <definedName name="Summer_Letters">#REF!</definedName>
    <definedName name="Trigger">#REF!</definedName>
    <definedName name="Tuition_Cost_per_Credit_Hour">Tuition!$A$28:$F$86</definedName>
    <definedName name="TuitionRate">Tuition!#REF!</definedName>
    <definedName name="U__Revised_Summer">#REF!</definedName>
    <definedName name="UG___University_College1">Tuition!$A$28:$F$86</definedName>
    <definedName name="X__Not_Registered">#REF!</definedName>
    <definedName name="Y__Summer_AP">#REF!</definedName>
    <definedName name="YIN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30" l="1"/>
  <c r="B4" i="30"/>
  <c r="B3" i="30"/>
  <c r="B2" i="30"/>
  <c r="C2" i="30" s="1"/>
  <c r="E11" i="30" l="1"/>
  <c r="K11" i="30"/>
  <c r="B10" i="30"/>
  <c r="B11" i="30" s="1"/>
  <c r="D3" i="30"/>
  <c r="E3" i="30"/>
  <c r="B20" i="9" l="1"/>
  <c r="B17" i="9"/>
  <c r="B9" i="30"/>
  <c r="B12" i="30" l="1"/>
  <c r="B16" i="9" s="1"/>
  <c r="E8" i="27" l="1"/>
  <c r="E7" i="27"/>
  <c r="E6" i="27"/>
  <c r="D3" i="29"/>
  <c r="H3" i="29" s="1"/>
  <c r="E3" i="27"/>
  <c r="E2" i="27"/>
  <c r="D5" i="27"/>
  <c r="E5" i="27" s="1"/>
  <c r="D4" i="27"/>
  <c r="E4" i="27" s="1"/>
  <c r="F2" i="27"/>
  <c r="F3" i="27" s="1"/>
  <c r="G3" i="27" s="1"/>
  <c r="E5" i="26"/>
  <c r="F5" i="26" s="1"/>
  <c r="E4" i="26"/>
  <c r="F4" i="26" s="1"/>
  <c r="E3" i="26"/>
  <c r="F3" i="26" s="1"/>
  <c r="E2" i="26"/>
  <c r="F2" i="26" s="1"/>
  <c r="G4" i="26"/>
  <c r="H4" i="26" s="1"/>
  <c r="I4" i="26" s="1"/>
  <c r="G2" i="26"/>
  <c r="H2" i="26" s="1"/>
  <c r="I2" i="26" s="1"/>
  <c r="E4" i="7" l="1"/>
  <c r="E3" i="7"/>
  <c r="E2" i="7"/>
  <c r="E6" i="7"/>
  <c r="E5" i="7"/>
  <c r="F2" i="7"/>
  <c r="F4" i="7"/>
  <c r="F5" i="7"/>
  <c r="F3" i="7"/>
  <c r="F6" i="7"/>
  <c r="L6" i="27"/>
  <c r="K6" i="27"/>
  <c r="J6" i="27"/>
  <c r="I6" i="27"/>
  <c r="S6" i="27"/>
  <c r="P6" i="27"/>
  <c r="O6" i="27"/>
  <c r="N6" i="27"/>
  <c r="T6" i="27"/>
  <c r="R6" i="27"/>
  <c r="Q6" i="27"/>
  <c r="M6" i="27"/>
  <c r="N9" i="30"/>
  <c r="P7" i="27"/>
  <c r="O7" i="27"/>
  <c r="N7" i="27"/>
  <c r="M7" i="27"/>
  <c r="L7" i="27"/>
  <c r="K7" i="27"/>
  <c r="J7" i="27"/>
  <c r="I7" i="27"/>
  <c r="Q7" i="27"/>
  <c r="T7" i="27"/>
  <c r="S7" i="27"/>
  <c r="R7" i="27"/>
  <c r="N10" i="30"/>
  <c r="T8" i="27"/>
  <c r="R8" i="27"/>
  <c r="Q8" i="27"/>
  <c r="P8" i="27"/>
  <c r="O8" i="27"/>
  <c r="N8" i="27"/>
  <c r="J8" i="27"/>
  <c r="S8" i="27"/>
  <c r="I8" i="27"/>
  <c r="M8" i="27"/>
  <c r="L8" i="27"/>
  <c r="K8" i="27"/>
  <c r="E3" i="29"/>
  <c r="G3" i="29"/>
  <c r="F3" i="29"/>
  <c r="G2" i="27"/>
  <c r="H10" i="30" s="1"/>
  <c r="B18" i="9" s="1"/>
  <c r="G5" i="26"/>
  <c r="H5" i="26" s="1"/>
  <c r="I5" i="26" s="1"/>
  <c r="G3" i="26"/>
  <c r="H3" i="26" s="1"/>
  <c r="I3" i="26" s="1"/>
  <c r="F4" i="27"/>
  <c r="G4" i="27" s="1"/>
  <c r="U4" i="7" l="1"/>
  <c r="M4" i="7"/>
  <c r="O4" i="7"/>
  <c r="T4" i="7"/>
  <c r="L4" i="7"/>
  <c r="P4" i="7"/>
  <c r="S4" i="7"/>
  <c r="K4" i="7"/>
  <c r="R4" i="7"/>
  <c r="V4" i="7"/>
  <c r="Q4" i="7"/>
  <c r="N4" i="7"/>
  <c r="AG4" i="7"/>
  <c r="Y4" i="7"/>
  <c r="AE4" i="7"/>
  <c r="AD4" i="7"/>
  <c r="AC4" i="7"/>
  <c r="AB4" i="7"/>
  <c r="AA4" i="7"/>
  <c r="AH4" i="7"/>
  <c r="Z4" i="7"/>
  <c r="AF4" i="7"/>
  <c r="X4" i="7"/>
  <c r="AI4" i="7"/>
  <c r="N11" i="30"/>
  <c r="B19" i="9" s="1"/>
  <c r="B21" i="9" s="1"/>
  <c r="AC5" i="7"/>
  <c r="AI5" i="7"/>
  <c r="AG5" i="7"/>
  <c r="Z5" i="7"/>
  <c r="AB5" i="7"/>
  <c r="AD5" i="7"/>
  <c r="AE5" i="7"/>
  <c r="AH5" i="7"/>
  <c r="AA5" i="7"/>
  <c r="Y5" i="7"/>
  <c r="X5" i="7"/>
  <c r="AF5" i="7"/>
  <c r="AG2" i="7"/>
  <c r="AD2" i="7"/>
  <c r="Y2" i="7"/>
  <c r="Z2" i="7"/>
  <c r="AH2" i="7"/>
  <c r="AA2" i="7"/>
  <c r="AB2" i="7"/>
  <c r="AE2" i="7"/>
  <c r="AI2" i="7"/>
  <c r="X2" i="7"/>
  <c r="AF2" i="7"/>
  <c r="AC2" i="7"/>
  <c r="AB3" i="7"/>
  <c r="AF3" i="7"/>
  <c r="AG3" i="7"/>
  <c r="AE3" i="7"/>
  <c r="Y3" i="7"/>
  <c r="X3" i="7"/>
  <c r="AC3" i="7"/>
  <c r="Z3" i="7"/>
  <c r="AI3" i="7"/>
  <c r="AD3" i="7"/>
  <c r="AH3" i="7"/>
  <c r="AA3" i="7"/>
  <c r="AC6" i="7"/>
  <c r="AD6" i="7"/>
  <c r="AI6" i="7"/>
  <c r="AA6" i="7"/>
  <c r="AF6" i="7"/>
  <c r="AB6" i="7"/>
  <c r="X6" i="7"/>
  <c r="Z6" i="7"/>
  <c r="AG6" i="7"/>
  <c r="Y6" i="7"/>
  <c r="AH6" i="7"/>
  <c r="AE6" i="7"/>
  <c r="V2" i="7"/>
  <c r="S2" i="7"/>
  <c r="T2" i="7"/>
  <c r="N2" i="7"/>
  <c r="R2" i="7"/>
  <c r="M2" i="7"/>
  <c r="O2" i="7"/>
  <c r="P2" i="7"/>
  <c r="K2" i="7"/>
  <c r="L2" i="7"/>
  <c r="U2" i="7"/>
  <c r="Q2" i="7"/>
  <c r="T6" i="7"/>
  <c r="V6" i="7"/>
  <c r="P6" i="7"/>
  <c r="R6" i="7"/>
  <c r="Q6" i="7"/>
  <c r="U6" i="7"/>
  <c r="N6" i="7"/>
  <c r="K6" i="7"/>
  <c r="O6" i="7"/>
  <c r="M6" i="7"/>
  <c r="S6" i="7"/>
  <c r="L6" i="7"/>
  <c r="U3" i="7"/>
  <c r="N3" i="7"/>
  <c r="O3" i="7"/>
  <c r="V3" i="7"/>
  <c r="K3" i="7"/>
  <c r="S3" i="7"/>
  <c r="P3" i="7"/>
  <c r="Q3" i="7"/>
  <c r="M3" i="7"/>
  <c r="T3" i="7"/>
  <c r="R3" i="7"/>
  <c r="L3" i="7"/>
  <c r="V5" i="7"/>
  <c r="S5" i="7"/>
  <c r="T5" i="7"/>
  <c r="L5" i="7"/>
  <c r="R5" i="7"/>
  <c r="K5" i="7"/>
  <c r="O5" i="7"/>
  <c r="Q5" i="7"/>
  <c r="M5" i="7"/>
  <c r="N5" i="7"/>
  <c r="P5" i="7"/>
  <c r="U5" i="7"/>
  <c r="R2" i="27"/>
  <c r="Q2" i="27"/>
  <c r="P2" i="27"/>
  <c r="O2" i="27"/>
  <c r="N2" i="27"/>
  <c r="M2" i="27"/>
  <c r="K2" i="27"/>
  <c r="J2" i="27"/>
  <c r="I2" i="27"/>
  <c r="T2" i="27"/>
  <c r="S2" i="27"/>
  <c r="L2" i="27"/>
  <c r="F5" i="27"/>
  <c r="G5" i="2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Nicole Solomon</author>
  </authors>
  <commentList>
    <comment ref="A5" authorId="0" shapeId="0" xr:uid="{2D2CCFE1-78A7-477F-8D69-E6CB0D92CF78}">
      <text>
        <r>
          <rPr>
            <b/>
            <sz val="9"/>
            <color indexed="81"/>
            <rFont val="Tahoma"/>
            <family val="2"/>
          </rPr>
          <t>Nicole Solomon:</t>
        </r>
        <r>
          <rPr>
            <sz val="9"/>
            <color indexed="81"/>
            <rFont val="Tahoma"/>
            <family val="2"/>
          </rPr>
          <t xml:space="preserve">
Weeks cap at 12 in calculations</t>
        </r>
      </text>
    </comment>
    <comment ref="J11" authorId="0" shapeId="0" xr:uid="{36C470AF-11FC-4FF3-AA19-5950B115C8AC}">
      <text>
        <r>
          <rPr>
            <b/>
            <sz val="9"/>
            <color indexed="81"/>
            <rFont val="Tahoma"/>
            <family val="2"/>
          </rPr>
          <t>Nicole Solomon:</t>
        </r>
        <r>
          <rPr>
            <sz val="9"/>
            <color indexed="81"/>
            <rFont val="Tahoma"/>
            <family val="2"/>
          </rPr>
          <t xml:space="preserve">
Personal expenses 0 if student is less than half-time</t>
        </r>
      </text>
    </comment>
  </commentList>
</comments>
</file>

<file path=xl/sharedStrings.xml><?xml version="1.0" encoding="utf-8"?>
<sst xmlns="http://schemas.openxmlformats.org/spreadsheetml/2006/main" count="200" uniqueCount="85">
  <si>
    <t>Transportation</t>
  </si>
  <si>
    <t>Resident</t>
  </si>
  <si>
    <t>Non-Resident</t>
  </si>
  <si>
    <t>Personal</t>
  </si>
  <si>
    <t>UG</t>
  </si>
  <si>
    <t>Updated?</t>
  </si>
  <si>
    <t>Y</t>
  </si>
  <si>
    <t>&gt;=12</t>
  </si>
  <si>
    <t>&gt;=9 but &lt;=11</t>
  </si>
  <si>
    <t>&gt;=6 but &lt;=8</t>
  </si>
  <si>
    <t>&lt;=5</t>
  </si>
  <si>
    <t>Online Service Fee</t>
  </si>
  <si>
    <t>&lt;-- choose from drop-down options</t>
  </si>
  <si>
    <t>&lt;-- enter number of credit hours</t>
  </si>
  <si>
    <t>Based on the Information You Provided, Your Estimated Summer Budget Is…</t>
  </si>
  <si>
    <r>
      <t xml:space="preserve">Estimated Tuition and Fees                                                </t>
    </r>
    <r>
      <rPr>
        <i/>
        <sz val="11"/>
        <rFont val="Arial"/>
        <family val="2"/>
      </rPr>
      <t>(value can change based on credit hours, residency, and level/college/major)</t>
    </r>
  </si>
  <si>
    <r>
      <t xml:space="preserve">Estimated Transportation                                                      </t>
    </r>
    <r>
      <rPr>
        <i/>
        <sz val="11"/>
        <rFont val="Arial"/>
        <family val="2"/>
      </rPr>
      <t>(value can change based on the weeks throughout the summer semester that you will be attending classes)</t>
    </r>
  </si>
  <si>
    <r>
      <t xml:space="preserve">Estimated Personal                                                              </t>
    </r>
    <r>
      <rPr>
        <i/>
        <sz val="11"/>
        <rFont val="Arial"/>
        <family val="2"/>
      </rPr>
      <t>(value can change based on both credit hours and weeks throughout the summer semester that you will be attending classes)</t>
    </r>
  </si>
  <si>
    <t>ESTIMATED TOTAL COST OF ATTENDANCE (for financial aid purposes; your estimated balance will be the estimated tuition and fees only unless living on-campus)</t>
  </si>
  <si>
    <t>&lt;-- enter number of weeks you will actually be attending classes</t>
  </si>
  <si>
    <t>Level</t>
  </si>
  <si>
    <t>Cost Element</t>
  </si>
  <si>
    <t>University Tuition</t>
  </si>
  <si>
    <t>Undergraduate</t>
  </si>
  <si>
    <t>University Fees</t>
  </si>
  <si>
    <t>Annual Amount</t>
  </si>
  <si>
    <t>Semester Amount</t>
  </si>
  <si>
    <t>Per Credit Hour</t>
  </si>
  <si>
    <t>Residency</t>
  </si>
  <si>
    <t>Tuition and Fees Combined: Annual</t>
  </si>
  <si>
    <t>Tuition and Fees Combined: Semester</t>
  </si>
  <si>
    <t>Tuition and Fees Combined: Per Credit Hour</t>
  </si>
  <si>
    <t>Room and Board Combined: 32 Weeks</t>
  </si>
  <si>
    <t>Room and Board Combined: Per Week</t>
  </si>
  <si>
    <t>All</t>
  </si>
  <si>
    <t>Books and Supplies</t>
  </si>
  <si>
    <t>N/A</t>
  </si>
  <si>
    <t>Program</t>
  </si>
  <si>
    <t>Resident Per Credit Hour</t>
  </si>
  <si>
    <t>Non-Resident Per Credit Hour</t>
  </si>
  <si>
    <t>Uncapped?</t>
  </si>
  <si>
    <t>N</t>
  </si>
  <si>
    <t>Resident Tuition, Fees, and College Tuition Per Credit Hour</t>
  </si>
  <si>
    <t>Non-Resident Tuition, Fees, and College Tuition Per Credit Hour</t>
  </si>
  <si>
    <t>Online Fee?</t>
  </si>
  <si>
    <t>Are you admitted as a WV Resident or Non-Resident of the State?</t>
  </si>
  <si>
    <t>Choose Residency</t>
  </si>
  <si>
    <t>Choose your level, college, and/or program of study</t>
  </si>
  <si>
    <t>Graduate/Professional</t>
  </si>
  <si>
    <t>Choose Level</t>
  </si>
  <si>
    <t>How many weeks will you actively be taking classes throughout summer?</t>
  </si>
  <si>
    <t>Choose Level and College (Program)</t>
  </si>
  <si>
    <t>Input</t>
  </si>
  <si>
    <t>Response</t>
  </si>
  <si>
    <t>Translated</t>
  </si>
  <si>
    <t>T&amp;F Calculation per Credit Hour</t>
  </si>
  <si>
    <t>Capped Hours</t>
  </si>
  <si>
    <t>Credit Hours</t>
  </si>
  <si>
    <t>Weeks</t>
  </si>
  <si>
    <t>Full-Time Hours for Level</t>
  </si>
  <si>
    <t>Hours for Calculation</t>
  </si>
  <si>
    <t>Tuition and Fees</t>
  </si>
  <si>
    <t>Resident Calculations in Next Cells (for testing)</t>
  </si>
  <si>
    <t>Non-Resident Calculations in Next Cells (for testing)</t>
  </si>
  <si>
    <t>Room and Board Based on Weeks</t>
  </si>
  <si>
    <t>Personal Based on Credits</t>
  </si>
  <si>
    <t>Books Based on Credits</t>
  </si>
  <si>
    <t>R Transportation</t>
  </si>
  <si>
    <t>NR Transportation</t>
  </si>
  <si>
    <t>Transportation Based on Weeks</t>
  </si>
  <si>
    <t>Input Your Anticipated Summer Information Below for the Beckley Campus</t>
  </si>
  <si>
    <t>Engineering</t>
  </si>
  <si>
    <t>Math and Natural Sciences</t>
  </si>
  <si>
    <t>Nursing</t>
  </si>
  <si>
    <t>Business, Humanities, and Social Sciences</t>
  </si>
  <si>
    <t>Off-Campus Housing</t>
  </si>
  <si>
    <t>Off-Campus Food</t>
  </si>
  <si>
    <r>
      <t xml:space="preserve">Estimated Housing and Food                                                  </t>
    </r>
    <r>
      <rPr>
        <i/>
        <sz val="11"/>
        <rFont val="Arial"/>
        <family val="2"/>
      </rPr>
      <t>(value can change based on the weeks throughout the summer semester that you will be attending classes)</t>
    </r>
  </si>
  <si>
    <t>Amount for 32 Weeks (Fall and Spring)</t>
  </si>
  <si>
    <t>Per Week in Fall and Spring</t>
  </si>
  <si>
    <t>Calculations by week for summer</t>
  </si>
  <si>
    <t>Note: Fall and spring semesters are based off 16 weeks per semester, but summer would be 12 weeks per semester.</t>
  </si>
  <si>
    <r>
      <t xml:space="preserve">Estimated Books, Course Materials, Supplies, and Equipment
</t>
    </r>
    <r>
      <rPr>
        <i/>
        <sz val="11"/>
        <rFont val="Arial"/>
        <family val="2"/>
      </rPr>
      <t>(value can change based on credit hours)</t>
    </r>
  </si>
  <si>
    <t>How many degree-pursuant credit hours will you be taking in summer?</t>
  </si>
  <si>
    <t>Undeclared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</si>
</sst>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5" tint="-0.249977111117893"/>
      <name val="Arial"/>
      <family val="2"/>
    </font>
    <font>
      <sz val="11"/>
      <color theme="1" tint="4.9989318521683403E-2"/>
      <name val="Arial"/>
      <family val="2"/>
    </font>
    <font>
      <sz val="11"/>
      <color theme="4" tint="-0.249977111117893"/>
      <name val="Arial"/>
      <family val="2"/>
    </font>
    <font>
      <sz val="11"/>
      <color theme="8" tint="-0.499984740745262"/>
      <name val="Arial"/>
      <family val="2"/>
    </font>
    <font>
      <sz val="11"/>
      <color theme="9" tint="-0.249977111117893"/>
      <name val="Arial"/>
      <family val="2"/>
    </font>
    <font>
      <i/>
      <sz val="11"/>
      <color theme="4" tint="-0.249977111117893"/>
      <name val="Arial"/>
      <family val="2"/>
    </font>
    <font>
      <i/>
      <sz val="11"/>
      <color theme="8" tint="-0.499984740745262"/>
      <name val="Arial"/>
      <family val="2"/>
    </font>
    <font>
      <sz val="11"/>
      <color theme="7" tint="0.39997558519241921"/>
      <name val="Arial"/>
      <family val="2"/>
    </font>
    <font>
      <sz val="11"/>
      <color theme="2" tint="-0.749992370372631"/>
      <name val="Arial"/>
      <family val="2"/>
    </font>
    <font>
      <sz val="11"/>
      <color theme="6" tint="-0.499984740745262"/>
      <name val="Arial"/>
      <family val="2"/>
    </font>
    <font>
      <sz val="11"/>
      <color rgb="FF3F3F76"/>
      <name val="Arial"/>
      <family val="2"/>
    </font>
    <font>
      <b/>
      <sz val="11"/>
      <color rgb="FFFA7D00"/>
      <name val="Arial"/>
      <family val="2"/>
    </font>
    <font>
      <i/>
      <sz val="11"/>
      <color rgb="FF7F7F7F"/>
      <name val="Arial"/>
      <family val="2"/>
    </font>
    <font>
      <sz val="11"/>
      <color rgb="FF002060"/>
      <name val="Arial"/>
      <family val="2"/>
    </font>
    <font>
      <b/>
      <sz val="11"/>
      <color rgb="FF002060"/>
      <name val="Arial"/>
      <family val="2"/>
    </font>
    <font>
      <i/>
      <sz val="11"/>
      <color theme="0"/>
      <name val="Arial"/>
      <family val="2"/>
    </font>
    <font>
      <sz val="11"/>
      <color theme="9" tint="-0.49998474074526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">
    <xf numFmtId="0" fontId="0" fillId="0" borderId="0"/>
    <xf numFmtId="0" fontId="5" fillId="0" borderId="0"/>
    <xf numFmtId="0" fontId="1" fillId="0" borderId="0"/>
    <xf numFmtId="44" fontId="13" fillId="0" borderId="0" applyFont="0" applyFill="0" applyBorder="0" applyAlignment="0" applyProtection="0"/>
    <xf numFmtId="0" fontId="14" fillId="5" borderId="3" applyNumberFormat="0" applyAlignment="0" applyProtection="0"/>
    <xf numFmtId="0" fontId="15" fillId="6" borderId="3" applyNumberFormat="0" applyAlignment="0" applyProtection="0"/>
    <xf numFmtId="0" fontId="16" fillId="0" borderId="0" applyNumberForma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4" fillId="0" borderId="0" xfId="0" applyFont="1"/>
    <xf numFmtId="0" fontId="11" fillId="2" borderId="2" xfId="0" applyFont="1" applyFill="1" applyBorder="1" applyAlignment="1" applyProtection="1">
      <alignment horizontal="center" vertical="top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Alignment="1">
      <alignment vertical="top"/>
    </xf>
    <xf numFmtId="0" fontId="9" fillId="2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9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1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9" fontId="9" fillId="0" borderId="0" xfId="0" applyNumberFormat="1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17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24" fillId="0" borderId="0" xfId="0" applyFont="1"/>
    <xf numFmtId="0" fontId="19" fillId="0" borderId="0" xfId="0" applyFont="1" applyAlignment="1">
      <alignment wrapText="1"/>
    </xf>
    <xf numFmtId="0" fontId="18" fillId="0" borderId="0" xfId="0" applyFont="1" applyAlignment="1">
      <alignment horizontal="center"/>
    </xf>
    <xf numFmtId="165" fontId="30" fillId="5" borderId="3" xfId="4" applyNumberFormat="1" applyFont="1"/>
    <xf numFmtId="44" fontId="31" fillId="6" borderId="3" xfId="5" applyNumberFormat="1" applyFont="1"/>
    <xf numFmtId="165" fontId="31" fillId="6" borderId="3" xfId="5" applyNumberFormat="1" applyFont="1"/>
    <xf numFmtId="0" fontId="32" fillId="0" borderId="0" xfId="6" applyFont="1" applyAlignment="1">
      <alignment horizontal="center"/>
    </xf>
    <xf numFmtId="0" fontId="30" fillId="5" borderId="3" xfId="4" applyFont="1" applyAlignment="1">
      <alignment horizontal="center"/>
    </xf>
    <xf numFmtId="165" fontId="31" fillId="6" borderId="0" xfId="3" applyNumberFormat="1" applyFont="1" applyFill="1" applyBorder="1" applyAlignment="1">
      <alignment horizontal="center"/>
    </xf>
    <xf numFmtId="165" fontId="30" fillId="5" borderId="3" xfId="3" applyNumberFormat="1" applyFont="1" applyFill="1" applyBorder="1"/>
    <xf numFmtId="165" fontId="32" fillId="0" borderId="3" xfId="3" applyNumberFormat="1" applyFont="1" applyBorder="1" applyAlignment="1">
      <alignment horizontal="center"/>
    </xf>
    <xf numFmtId="0" fontId="9" fillId="2" borderId="2" xfId="0" applyFont="1" applyFill="1" applyBorder="1" applyAlignment="1">
      <alignment vertical="top"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34" fillId="0" borderId="0" xfId="0" applyFont="1" applyAlignment="1">
      <alignment wrapText="1"/>
    </xf>
    <xf numFmtId="0" fontId="16" fillId="0" borderId="0" xfId="6" applyAlignment="1">
      <alignment horizontal="center" wrapText="1"/>
    </xf>
    <xf numFmtId="0" fontId="16" fillId="0" borderId="0" xfId="6" applyNumberFormat="1" applyAlignment="1">
      <alignment horizontal="center" wrapText="1"/>
    </xf>
    <xf numFmtId="164" fontId="11" fillId="3" borderId="2" xfId="0" applyNumberFormat="1" applyFont="1" applyFill="1" applyBorder="1" applyAlignment="1" applyProtection="1">
      <alignment horizontal="right" vertical="top" wrapText="1"/>
      <protection hidden="1"/>
    </xf>
    <xf numFmtId="165" fontId="19" fillId="0" borderId="0" xfId="0" applyNumberFormat="1" applyFont="1"/>
    <xf numFmtId="0" fontId="35" fillId="7" borderId="0" xfId="0" applyFont="1" applyFill="1" applyAlignment="1">
      <alignment horizontal="center" wrapText="1"/>
    </xf>
    <xf numFmtId="0" fontId="23" fillId="7" borderId="0" xfId="0" applyFont="1" applyFill="1"/>
    <xf numFmtId="0" fontId="18" fillId="8" borderId="0" xfId="0" applyFont="1" applyFill="1" applyAlignment="1">
      <alignment horizontal="center" wrapText="1"/>
    </xf>
    <xf numFmtId="0" fontId="35" fillId="9" borderId="0" xfId="0" applyFont="1" applyFill="1" applyAlignment="1">
      <alignment horizontal="center" wrapText="1"/>
    </xf>
    <xf numFmtId="0" fontId="36" fillId="9" borderId="0" xfId="0" applyFont="1" applyFill="1"/>
    <xf numFmtId="0" fontId="18" fillId="10" borderId="0" xfId="0" applyFont="1" applyFill="1" applyAlignment="1">
      <alignment horizontal="center" wrapText="1"/>
    </xf>
    <xf numFmtId="0" fontId="33" fillId="0" borderId="0" xfId="0" applyFont="1"/>
    <xf numFmtId="44" fontId="11" fillId="0" borderId="0" xfId="0" applyNumberFormat="1" applyFont="1"/>
    <xf numFmtId="0" fontId="34" fillId="0" borderId="0" xfId="0" applyFont="1"/>
    <xf numFmtId="0" fontId="33" fillId="0" borderId="0" xfId="3" applyNumberFormat="1" applyFont="1"/>
    <xf numFmtId="164" fontId="9" fillId="4" borderId="2" xfId="0" applyNumberFormat="1" applyFont="1" applyFill="1" applyBorder="1" applyAlignment="1" applyProtection="1">
      <alignment horizontal="right" vertical="top"/>
      <protection hidden="1"/>
    </xf>
    <xf numFmtId="165" fontId="30" fillId="5" borderId="3" xfId="3" applyNumberFormat="1" applyFont="1" applyFill="1" applyBorder="1" applyAlignment="1">
      <alignment vertical="top"/>
    </xf>
    <xf numFmtId="165" fontId="32" fillId="0" borderId="3" xfId="3" applyNumberFormat="1" applyFont="1" applyBorder="1" applyAlignment="1">
      <alignment horizontal="center" vertical="top"/>
    </xf>
    <xf numFmtId="165" fontId="31" fillId="6" borderId="0" xfId="3" applyNumberFormat="1" applyFont="1" applyFill="1" applyBorder="1" applyAlignment="1">
      <alignment horizontal="center" vertical="top"/>
    </xf>
    <xf numFmtId="0" fontId="30" fillId="5" borderId="3" xfId="4" applyFont="1" applyAlignment="1">
      <alignment horizontal="center" vertical="top"/>
    </xf>
    <xf numFmtId="0" fontId="23" fillId="7" borderId="0" xfId="0" applyFont="1" applyFill="1" applyAlignment="1">
      <alignment vertical="top"/>
    </xf>
    <xf numFmtId="165" fontId="19" fillId="0" borderId="0" xfId="0" applyNumberFormat="1" applyFont="1" applyAlignment="1">
      <alignment vertical="top"/>
    </xf>
    <xf numFmtId="0" fontId="36" fillId="9" borderId="0" xfId="0" applyFont="1" applyFill="1" applyAlignment="1">
      <alignment vertical="top"/>
    </xf>
    <xf numFmtId="0" fontId="19" fillId="0" borderId="0" xfId="0" applyFont="1" applyAlignment="1">
      <alignment vertical="top"/>
    </xf>
    <xf numFmtId="0" fontId="12" fillId="0" borderId="0" xfId="0" applyFont="1"/>
    <xf numFmtId="0" fontId="19" fillId="11" borderId="0" xfId="0" applyFont="1" applyFill="1" applyAlignment="1">
      <alignment vertical="top" wrapText="1"/>
    </xf>
    <xf numFmtId="0" fontId="19" fillId="11" borderId="0" xfId="0" applyFont="1" applyFill="1" applyAlignment="1">
      <alignment wrapText="1"/>
    </xf>
    <xf numFmtId="0" fontId="11" fillId="11" borderId="0" xfId="0" applyFont="1" applyFill="1"/>
    <xf numFmtId="0" fontId="11" fillId="12" borderId="0" xfId="0" applyFont="1" applyFill="1"/>
    <xf numFmtId="0" fontId="6" fillId="13" borderId="0" xfId="0" applyFont="1" applyFill="1" applyAlignment="1">
      <alignment vertical="top"/>
    </xf>
    <xf numFmtId="0" fontId="0" fillId="13" borderId="0" xfId="0" applyFill="1" applyAlignment="1">
      <alignment vertical="top"/>
    </xf>
    <xf numFmtId="0" fontId="0" fillId="13" borderId="0" xfId="0" applyFill="1"/>
    <xf numFmtId="0" fontId="0" fillId="13" borderId="0" xfId="0" applyFill="1" applyAlignment="1">
      <alignment horizontal="center" vertical="top"/>
    </xf>
  </cellXfs>
  <cellStyles count="7">
    <cellStyle name="Calculation" xfId="5" builtinId="22"/>
    <cellStyle name="Currency" xfId="3" builtinId="4"/>
    <cellStyle name="Explanatory Text" xfId="6" builtinId="53"/>
    <cellStyle name="Input" xfId="4" builtinId="20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colors>
    <mruColors>
      <color rgb="FFC6EFCE"/>
      <color rgb="FFFFFF66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N23"/>
  <sheetViews>
    <sheetView tabSelected="1" workbookViewId="0">
      <selection activeCell="B12" sqref="B12"/>
    </sheetView>
  </sheetViews>
  <sheetFormatPr defaultRowHeight="11.25"/>
  <cols>
    <col min="1" max="1" width="46.42578125" style="1" customWidth="1"/>
    <col min="2" max="2" width="91" style="1" customWidth="1"/>
    <col min="3" max="3" width="33.42578125" style="1" bestFit="1" customWidth="1"/>
    <col min="4" max="4" width="5.7109375" style="1" customWidth="1"/>
    <col min="5" max="5" width="1.28515625" style="1" customWidth="1"/>
    <col min="6" max="6" width="40.28515625" style="1" customWidth="1"/>
    <col min="7" max="7" width="2.7109375" style="1" customWidth="1"/>
    <col min="8" max="8" width="1.28515625" style="1" customWidth="1"/>
    <col min="9" max="9" width="13" style="1" customWidth="1"/>
    <col min="10" max="10" width="1.28515625" style="1" customWidth="1"/>
    <col min="11" max="11" width="8.85546875" style="1" customWidth="1"/>
    <col min="12" max="12" width="1.28515625" style="1" customWidth="1"/>
    <col min="13" max="13" width="7.5703125" style="1" customWidth="1"/>
    <col min="14" max="14" width="2.7109375" style="1" customWidth="1"/>
    <col min="15" max="31" width="9.140625" style="1"/>
    <col min="32" max="32" width="9.140625" style="1" customWidth="1"/>
    <col min="33" max="16384" width="9.140625" style="1"/>
  </cols>
  <sheetData>
    <row r="1" spans="1:14" customFormat="1" ht="15.75">
      <c r="A1" s="75" t="s">
        <v>70</v>
      </c>
      <c r="B1" s="76"/>
      <c r="C1" s="76"/>
      <c r="D1" s="76"/>
    </row>
    <row r="2" spans="1:14" customFormat="1" ht="12.75">
      <c r="A2" s="76"/>
      <c r="B2" s="76"/>
      <c r="C2" s="76"/>
      <c r="D2" s="77"/>
    </row>
    <row r="3" spans="1:14" customFormat="1" ht="30">
      <c r="A3" s="41" t="s">
        <v>45</v>
      </c>
      <c r="B3" s="3" t="s">
        <v>46</v>
      </c>
      <c r="C3" s="5" t="s">
        <v>12</v>
      </c>
      <c r="D3" s="77"/>
    </row>
    <row r="4" spans="1:14" customFormat="1" ht="12.75">
      <c r="A4" s="76"/>
      <c r="B4" s="78"/>
      <c r="C4" s="76"/>
      <c r="D4" s="77"/>
    </row>
    <row r="5" spans="1:14" customFormat="1" ht="30">
      <c r="A5" s="6" t="s">
        <v>47</v>
      </c>
      <c r="B5" s="4" t="s">
        <v>51</v>
      </c>
      <c r="C5" s="5" t="s">
        <v>12</v>
      </c>
      <c r="D5" s="77"/>
    </row>
    <row r="6" spans="1:14" customFormat="1" ht="12.75">
      <c r="A6" s="76"/>
      <c r="B6" s="78"/>
      <c r="C6" s="76"/>
      <c r="D6" s="77"/>
    </row>
    <row r="7" spans="1:14" customFormat="1" ht="30">
      <c r="A7" s="6" t="s">
        <v>83</v>
      </c>
      <c r="B7" s="3">
        <v>1</v>
      </c>
      <c r="C7" s="5" t="s">
        <v>13</v>
      </c>
      <c r="D7" s="77"/>
    </row>
    <row r="8" spans="1:14" customFormat="1" ht="12.75">
      <c r="A8" s="76"/>
      <c r="B8" s="78"/>
      <c r="C8" s="76"/>
      <c r="D8" s="77"/>
    </row>
    <row r="9" spans="1:14" customFormat="1" ht="30">
      <c r="A9" s="6" t="s">
        <v>50</v>
      </c>
      <c r="B9" s="3">
        <v>1</v>
      </c>
      <c r="C9" s="10" t="s">
        <v>19</v>
      </c>
      <c r="D9" s="77"/>
    </row>
    <row r="10" spans="1:14" customFormat="1" ht="12.75">
      <c r="A10" s="76"/>
      <c r="B10" s="76"/>
      <c r="C10" s="76"/>
      <c r="D10" s="77"/>
    </row>
    <row r="11" spans="1:14" customFormat="1" ht="12.75">
      <c r="A11" s="76"/>
      <c r="B11" s="76"/>
      <c r="C11" s="76"/>
      <c r="D11" s="77"/>
    </row>
    <row r="12" spans="1:14" customFormat="1" ht="12.75">
      <c r="A12" s="7"/>
      <c r="B12" s="7"/>
      <c r="C12" s="7"/>
    </row>
    <row r="13" spans="1:14" customFormat="1" ht="12.75">
      <c r="A13" s="7"/>
      <c r="B13" s="7"/>
      <c r="C13" s="7"/>
    </row>
    <row r="14" spans="1:14" customFormat="1" ht="15.75">
      <c r="A14" s="75" t="s">
        <v>14</v>
      </c>
      <c r="B14" s="76"/>
      <c r="C14" s="76"/>
      <c r="D14" s="77"/>
    </row>
    <row r="15" spans="1:14" ht="12.75">
      <c r="A15" s="76"/>
      <c r="B15" s="76"/>
      <c r="C15" s="76"/>
      <c r="D15" s="77"/>
    </row>
    <row r="16" spans="1:14" ht="43.5">
      <c r="A16" s="8" t="s">
        <v>15</v>
      </c>
      <c r="B16" s="49" t="e">
        <f>IF(Calcs!B12&gt;0,Calcs!B12,"#VALUE")</f>
        <v>#VALUE!</v>
      </c>
      <c r="C16" s="76"/>
      <c r="D16" s="77"/>
      <c r="E16"/>
      <c r="F16"/>
      <c r="G16"/>
      <c r="H16"/>
      <c r="I16"/>
      <c r="J16"/>
      <c r="K16"/>
      <c r="L16"/>
      <c r="M16"/>
      <c r="N16"/>
    </row>
    <row r="17" spans="1:14" ht="44.25">
      <c r="A17" s="8" t="s">
        <v>82</v>
      </c>
      <c r="B17" s="49">
        <f>IF(Calcs!E11&gt;0,Calcs!E11,"#VALUE")</f>
        <v>119</v>
      </c>
      <c r="C17" s="76"/>
      <c r="D17" s="77"/>
      <c r="E17"/>
      <c r="F17"/>
      <c r="G17"/>
      <c r="H17"/>
      <c r="I17"/>
      <c r="J17"/>
      <c r="K17"/>
      <c r="L17"/>
      <c r="M17"/>
      <c r="N17"/>
    </row>
    <row r="18" spans="1:14" ht="57.75">
      <c r="A18" s="8" t="s">
        <v>77</v>
      </c>
      <c r="B18" s="49">
        <f>IF(Calcs!H10&gt;0,Calcs!H10,"#VALUE")</f>
        <v>303</v>
      </c>
      <c r="C18" s="76"/>
      <c r="D18" s="77"/>
      <c r="E18"/>
      <c r="F18"/>
      <c r="G18"/>
      <c r="H18"/>
      <c r="I18"/>
      <c r="J18"/>
      <c r="K18"/>
      <c r="L18"/>
      <c r="M18"/>
      <c r="N18"/>
    </row>
    <row r="19" spans="1:14" ht="57.75">
      <c r="A19" s="8" t="s">
        <v>16</v>
      </c>
      <c r="B19" s="49" t="str">
        <f>IF(Calcs!N11&gt;0,Calcs!N11,"#VALUE")</f>
        <v>#VALUE</v>
      </c>
      <c r="C19" s="76"/>
      <c r="D19" s="77"/>
      <c r="E19"/>
      <c r="F19"/>
      <c r="G19"/>
      <c r="H19"/>
      <c r="I19"/>
      <c r="J19"/>
      <c r="K19"/>
      <c r="L19"/>
      <c r="M19"/>
      <c r="N19"/>
    </row>
    <row r="20" spans="1:14" ht="57.75">
      <c r="A20" s="8" t="s">
        <v>17</v>
      </c>
      <c r="B20" s="49">
        <f>IF(Calcs!K11&gt;0,Calcs!K11,0)</f>
        <v>0</v>
      </c>
      <c r="C20" s="76"/>
      <c r="D20" s="77"/>
      <c r="E20"/>
      <c r="F20"/>
      <c r="G20"/>
      <c r="H20"/>
      <c r="I20"/>
      <c r="J20"/>
      <c r="K20"/>
      <c r="L20"/>
      <c r="M20"/>
      <c r="N20"/>
    </row>
    <row r="21" spans="1:14" ht="71.25">
      <c r="A21" s="9" t="s">
        <v>18</v>
      </c>
      <c r="B21" s="61" t="e">
        <f>SUM(B16:B20)</f>
        <v>#VALUE!</v>
      </c>
      <c r="C21" s="76"/>
      <c r="D21" s="77"/>
      <c r="E21"/>
      <c r="F21"/>
      <c r="G21"/>
      <c r="H21"/>
      <c r="I21"/>
      <c r="J21"/>
      <c r="K21"/>
      <c r="L21"/>
      <c r="M21"/>
      <c r="N21"/>
    </row>
    <row r="22" spans="1:14" ht="12.75">
      <c r="A22" s="77"/>
      <c r="B22" s="77"/>
      <c r="C22" s="77"/>
      <c r="D22" s="77"/>
    </row>
    <row r="23" spans="1:14" ht="12.75">
      <c r="A23" s="76"/>
      <c r="B23" s="76"/>
      <c r="C23" s="76"/>
      <c r="D23" s="77"/>
    </row>
  </sheetData>
  <dataConsolidate/>
  <phoneticPr fontId="2" type="noConversion"/>
  <dataValidations count="3">
    <dataValidation type="whole" operator="greaterThanOrEqual" showInputMessage="1" showErrorMessage="1" error="Enter whole number" prompt="Enter whole number" sqref="B9 B7" xr:uid="{00000000-0002-0000-0000-000002000000}">
      <formula1>1</formula1>
    </dataValidation>
    <dataValidation type="list" allowBlank="1" showInputMessage="1" showErrorMessage="1" sqref="B5" xr:uid="{00000000-0002-0000-0000-000003000000}">
      <formula1>Program</formula1>
    </dataValidation>
    <dataValidation type="list" allowBlank="1" showInputMessage="1" showErrorMessage="1" sqref="B3" xr:uid="{1CC5D8C5-1A7F-4527-851F-804CD7D38AB7}">
      <formula1>Residency</formula1>
    </dataValidation>
  </dataValidations>
  <pageMargins left="0.5" right="0.5" top="0.5" bottom="0.5" header="0.3" footer="0.3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1">
    <tabColor rgb="FF00B050"/>
    <pageSetUpPr fitToPage="1"/>
  </sheetPr>
  <dimension ref="A1:AI86"/>
  <sheetViews>
    <sheetView zoomScaleNormal="100" workbookViewId="0">
      <pane xSplit="1" ySplit="1" topLeftCell="B2" activePane="bottomRight" state="frozen"/>
      <selection activeCell="A2" sqref="A2:A6"/>
      <selection pane="topRight" activeCell="A2" sqref="A2:A6"/>
      <selection pane="bottomLeft" activeCell="A2" sqref="A2:A6"/>
      <selection pane="bottomRight" activeCell="A14" sqref="A14"/>
    </sheetView>
  </sheetViews>
  <sheetFormatPr defaultRowHeight="14.25"/>
  <cols>
    <col min="1" max="1" width="33" style="31" customWidth="1"/>
    <col min="2" max="3" width="15.7109375" style="17" customWidth="1"/>
    <col min="4" max="4" width="9" style="17" customWidth="1"/>
    <col min="5" max="6" width="15.7109375" style="17" customWidth="1"/>
    <col min="7" max="7" width="15.85546875" style="17" bestFit="1" customWidth="1"/>
    <col min="8" max="8" width="15.85546875" style="17" customWidth="1"/>
    <col min="9" max="9" width="15.42578125" style="17" bestFit="1" customWidth="1"/>
    <col min="10" max="10" width="17.5703125" style="18" customWidth="1"/>
    <col min="11" max="15" width="8.7109375" style="18" bestFit="1" customWidth="1"/>
    <col min="16" max="22" width="9.85546875" style="18" bestFit="1" customWidth="1"/>
    <col min="23" max="23" width="17.5703125" style="18" customWidth="1"/>
    <col min="24" max="25" width="8.7109375" style="18" bestFit="1" customWidth="1"/>
    <col min="26" max="35" width="9.85546875" style="18" bestFit="1" customWidth="1"/>
    <col min="36" max="16384" width="9.140625" style="18"/>
  </cols>
  <sheetData>
    <row r="1" spans="1:35" s="16" customFormat="1" ht="75">
      <c r="A1" s="16" t="s">
        <v>51</v>
      </c>
      <c r="B1" s="14" t="s">
        <v>38</v>
      </c>
      <c r="C1" s="14" t="s">
        <v>39</v>
      </c>
      <c r="D1" s="16" t="s">
        <v>11</v>
      </c>
      <c r="E1" s="14" t="s">
        <v>42</v>
      </c>
      <c r="F1" s="14" t="s">
        <v>43</v>
      </c>
      <c r="G1" s="16" t="s">
        <v>40</v>
      </c>
      <c r="H1" s="16" t="s">
        <v>44</v>
      </c>
      <c r="I1" s="32" t="s">
        <v>5</v>
      </c>
      <c r="J1" s="51" t="s">
        <v>62</v>
      </c>
      <c r="K1" s="53">
        <v>1</v>
      </c>
      <c r="L1" s="53">
        <v>2</v>
      </c>
      <c r="M1" s="53">
        <v>3</v>
      </c>
      <c r="N1" s="53">
        <v>4</v>
      </c>
      <c r="O1" s="53">
        <v>5</v>
      </c>
      <c r="P1" s="53">
        <v>6</v>
      </c>
      <c r="Q1" s="53">
        <v>7</v>
      </c>
      <c r="R1" s="53">
        <v>8</v>
      </c>
      <c r="S1" s="53">
        <v>9</v>
      </c>
      <c r="T1" s="53">
        <v>10</v>
      </c>
      <c r="U1" s="53">
        <v>11</v>
      </c>
      <c r="V1" s="53">
        <v>12</v>
      </c>
      <c r="W1" s="54" t="s">
        <v>63</v>
      </c>
      <c r="X1" s="56">
        <v>1</v>
      </c>
      <c r="Y1" s="56">
        <v>2</v>
      </c>
      <c r="Z1" s="56">
        <v>3</v>
      </c>
      <c r="AA1" s="56">
        <v>4</v>
      </c>
      <c r="AB1" s="56">
        <v>5</v>
      </c>
      <c r="AC1" s="56">
        <v>6</v>
      </c>
      <c r="AD1" s="56">
        <v>7</v>
      </c>
      <c r="AE1" s="56">
        <v>8</v>
      </c>
      <c r="AF1" s="56">
        <v>9</v>
      </c>
      <c r="AG1" s="56">
        <v>10</v>
      </c>
      <c r="AH1" s="56">
        <v>11</v>
      </c>
      <c r="AI1" s="56">
        <v>12</v>
      </c>
    </row>
    <row r="2" spans="1:35" s="69" customFormat="1" ht="28.5">
      <c r="A2" s="71" t="s">
        <v>74</v>
      </c>
      <c r="B2" s="62">
        <v>12</v>
      </c>
      <c r="C2" s="62">
        <v>28</v>
      </c>
      <c r="D2" s="63">
        <v>0</v>
      </c>
      <c r="E2" s="64">
        <f>B2+D2+TF!$I$2</f>
        <v>348</v>
      </c>
      <c r="F2" s="64">
        <f>C2+D2+TF!$I$4</f>
        <v>853</v>
      </c>
      <c r="G2" s="65" t="s">
        <v>41</v>
      </c>
      <c r="H2" s="65" t="s">
        <v>41</v>
      </c>
      <c r="I2" s="65" t="s">
        <v>6</v>
      </c>
      <c r="J2" s="66" t="s">
        <v>36</v>
      </c>
      <c r="K2" s="67">
        <f>$E$2*K1</f>
        <v>348</v>
      </c>
      <c r="L2" s="67">
        <f t="shared" ref="L2:V2" si="0">$E$2*L1</f>
        <v>696</v>
      </c>
      <c r="M2" s="67">
        <f t="shared" si="0"/>
        <v>1044</v>
      </c>
      <c r="N2" s="67">
        <f t="shared" si="0"/>
        <v>1392</v>
      </c>
      <c r="O2" s="67">
        <f t="shared" si="0"/>
        <v>1740</v>
      </c>
      <c r="P2" s="67">
        <f t="shared" si="0"/>
        <v>2088</v>
      </c>
      <c r="Q2" s="67">
        <f t="shared" si="0"/>
        <v>2436</v>
      </c>
      <c r="R2" s="67">
        <f t="shared" si="0"/>
        <v>2784</v>
      </c>
      <c r="S2" s="67">
        <f t="shared" si="0"/>
        <v>3132</v>
      </c>
      <c r="T2" s="67">
        <f t="shared" si="0"/>
        <v>3480</v>
      </c>
      <c r="U2" s="67">
        <f t="shared" si="0"/>
        <v>3828</v>
      </c>
      <c r="V2" s="67">
        <f t="shared" si="0"/>
        <v>4176</v>
      </c>
      <c r="W2" s="68" t="s">
        <v>36</v>
      </c>
      <c r="X2" s="67">
        <f>$F$2*X1</f>
        <v>853</v>
      </c>
      <c r="Y2" s="67">
        <f t="shared" ref="Y2:AI2" si="1">$F$2*Y1</f>
        <v>1706</v>
      </c>
      <c r="Z2" s="67">
        <f t="shared" si="1"/>
        <v>2559</v>
      </c>
      <c r="AA2" s="67">
        <f t="shared" si="1"/>
        <v>3412</v>
      </c>
      <c r="AB2" s="67">
        <f t="shared" si="1"/>
        <v>4265</v>
      </c>
      <c r="AC2" s="67">
        <f t="shared" si="1"/>
        <v>5118</v>
      </c>
      <c r="AD2" s="67">
        <f t="shared" si="1"/>
        <v>5971</v>
      </c>
      <c r="AE2" s="67">
        <f t="shared" si="1"/>
        <v>6824</v>
      </c>
      <c r="AF2" s="67">
        <f t="shared" si="1"/>
        <v>7677</v>
      </c>
      <c r="AG2" s="67">
        <f t="shared" si="1"/>
        <v>8530</v>
      </c>
      <c r="AH2" s="67">
        <f t="shared" si="1"/>
        <v>9383</v>
      </c>
      <c r="AI2" s="67">
        <f t="shared" si="1"/>
        <v>10236</v>
      </c>
    </row>
    <row r="3" spans="1:35" s="26" customFormat="1" ht="15">
      <c r="A3" s="72" t="s">
        <v>71</v>
      </c>
      <c r="B3" s="39">
        <v>92</v>
      </c>
      <c r="C3" s="39">
        <v>98</v>
      </c>
      <c r="D3" s="40">
        <v>0</v>
      </c>
      <c r="E3" s="38">
        <f>B3+D3+TF!$I$2</f>
        <v>428</v>
      </c>
      <c r="F3" s="38">
        <f>C3+D3+TF!$I$4</f>
        <v>923</v>
      </c>
      <c r="G3" s="37" t="s">
        <v>41</v>
      </c>
      <c r="H3" s="37" t="s">
        <v>41</v>
      </c>
      <c r="I3" s="37" t="s">
        <v>6</v>
      </c>
      <c r="J3" s="52" t="s">
        <v>36</v>
      </c>
      <c r="K3" s="50">
        <f>$E$3*K1</f>
        <v>428</v>
      </c>
      <c r="L3" s="50">
        <f t="shared" ref="L3:V3" si="2">$E$3*L1</f>
        <v>856</v>
      </c>
      <c r="M3" s="50">
        <f t="shared" si="2"/>
        <v>1284</v>
      </c>
      <c r="N3" s="50">
        <f t="shared" si="2"/>
        <v>1712</v>
      </c>
      <c r="O3" s="50">
        <f t="shared" si="2"/>
        <v>2140</v>
      </c>
      <c r="P3" s="50">
        <f t="shared" si="2"/>
        <v>2568</v>
      </c>
      <c r="Q3" s="50">
        <f t="shared" si="2"/>
        <v>2996</v>
      </c>
      <c r="R3" s="50">
        <f t="shared" si="2"/>
        <v>3424</v>
      </c>
      <c r="S3" s="50">
        <f t="shared" si="2"/>
        <v>3852</v>
      </c>
      <c r="T3" s="50">
        <f t="shared" si="2"/>
        <v>4280</v>
      </c>
      <c r="U3" s="50">
        <f t="shared" si="2"/>
        <v>4708</v>
      </c>
      <c r="V3" s="50">
        <f t="shared" si="2"/>
        <v>5136</v>
      </c>
      <c r="W3" s="55" t="s">
        <v>36</v>
      </c>
      <c r="X3" s="50">
        <f>$F$3*X1</f>
        <v>923</v>
      </c>
      <c r="Y3" s="50">
        <f t="shared" ref="Y3:AI3" si="3">$F$3*Y1</f>
        <v>1846</v>
      </c>
      <c r="Z3" s="50">
        <f t="shared" si="3"/>
        <v>2769</v>
      </c>
      <c r="AA3" s="50">
        <f t="shared" si="3"/>
        <v>3692</v>
      </c>
      <c r="AB3" s="50">
        <f t="shared" si="3"/>
        <v>4615</v>
      </c>
      <c r="AC3" s="50">
        <f t="shared" si="3"/>
        <v>5538</v>
      </c>
      <c r="AD3" s="50">
        <f t="shared" si="3"/>
        <v>6461</v>
      </c>
      <c r="AE3" s="50">
        <f t="shared" si="3"/>
        <v>7384</v>
      </c>
      <c r="AF3" s="50">
        <f t="shared" si="3"/>
        <v>8307</v>
      </c>
      <c r="AG3" s="50">
        <f t="shared" si="3"/>
        <v>9230</v>
      </c>
      <c r="AH3" s="50">
        <f t="shared" si="3"/>
        <v>10153</v>
      </c>
      <c r="AI3" s="50">
        <f t="shared" si="3"/>
        <v>11076</v>
      </c>
    </row>
    <row r="4" spans="1:35" s="26" customFormat="1" ht="15">
      <c r="A4" s="72" t="s">
        <v>72</v>
      </c>
      <c r="B4" s="39">
        <v>28</v>
      </c>
      <c r="C4" s="39">
        <v>35</v>
      </c>
      <c r="D4" s="40">
        <v>0</v>
      </c>
      <c r="E4" s="38">
        <f>B4+D4+TF!$I$2</f>
        <v>364</v>
      </c>
      <c r="F4" s="38">
        <f>C4+D4+TF!$I$4</f>
        <v>860</v>
      </c>
      <c r="G4" s="37" t="s">
        <v>41</v>
      </c>
      <c r="H4" s="37" t="s">
        <v>41</v>
      </c>
      <c r="I4" s="37" t="s">
        <v>6</v>
      </c>
      <c r="J4" s="52" t="s">
        <v>36</v>
      </c>
      <c r="K4" s="50">
        <f>$E$4*K1</f>
        <v>364</v>
      </c>
      <c r="L4" s="50">
        <f t="shared" ref="L4:V4" si="4">$E$4*L1</f>
        <v>728</v>
      </c>
      <c r="M4" s="50">
        <f t="shared" si="4"/>
        <v>1092</v>
      </c>
      <c r="N4" s="50">
        <f t="shared" si="4"/>
        <v>1456</v>
      </c>
      <c r="O4" s="50">
        <f t="shared" si="4"/>
        <v>1820</v>
      </c>
      <c r="P4" s="50">
        <f t="shared" si="4"/>
        <v>2184</v>
      </c>
      <c r="Q4" s="50">
        <f t="shared" si="4"/>
        <v>2548</v>
      </c>
      <c r="R4" s="50">
        <f t="shared" si="4"/>
        <v>2912</v>
      </c>
      <c r="S4" s="50">
        <f t="shared" si="4"/>
        <v>3276</v>
      </c>
      <c r="T4" s="50">
        <f t="shared" si="4"/>
        <v>3640</v>
      </c>
      <c r="U4" s="50">
        <f t="shared" si="4"/>
        <v>4004</v>
      </c>
      <c r="V4" s="50">
        <f t="shared" si="4"/>
        <v>4368</v>
      </c>
      <c r="W4" s="55" t="s">
        <v>36</v>
      </c>
      <c r="X4" s="50">
        <f>$F$4*X1</f>
        <v>860</v>
      </c>
      <c r="Y4" s="50">
        <f t="shared" ref="Y4:AI4" si="5">$F$4*Y1</f>
        <v>1720</v>
      </c>
      <c r="Z4" s="50">
        <f t="shared" si="5"/>
        <v>2580</v>
      </c>
      <c r="AA4" s="50">
        <f t="shared" si="5"/>
        <v>3440</v>
      </c>
      <c r="AB4" s="50">
        <f t="shared" si="5"/>
        <v>4300</v>
      </c>
      <c r="AC4" s="50">
        <f t="shared" si="5"/>
        <v>5160</v>
      </c>
      <c r="AD4" s="50">
        <f t="shared" si="5"/>
        <v>6020</v>
      </c>
      <c r="AE4" s="50">
        <f t="shared" si="5"/>
        <v>6880</v>
      </c>
      <c r="AF4" s="50">
        <f t="shared" si="5"/>
        <v>7740</v>
      </c>
      <c r="AG4" s="50">
        <f t="shared" si="5"/>
        <v>8600</v>
      </c>
      <c r="AH4" s="50">
        <f t="shared" si="5"/>
        <v>9460</v>
      </c>
      <c r="AI4" s="50">
        <f t="shared" si="5"/>
        <v>10320</v>
      </c>
    </row>
    <row r="5" spans="1:35" s="26" customFormat="1" ht="15">
      <c r="A5" s="72" t="s">
        <v>73</v>
      </c>
      <c r="B5" s="39">
        <v>168</v>
      </c>
      <c r="C5" s="39">
        <v>402</v>
      </c>
      <c r="D5" s="40">
        <v>0</v>
      </c>
      <c r="E5" s="38">
        <f>B5+D5+TF!$I$2</f>
        <v>504</v>
      </c>
      <c r="F5" s="38">
        <f>C5+D5+TF!$I$4</f>
        <v>1227</v>
      </c>
      <c r="G5" s="37" t="s">
        <v>41</v>
      </c>
      <c r="H5" s="37" t="s">
        <v>41</v>
      </c>
      <c r="I5" s="37" t="s">
        <v>6</v>
      </c>
      <c r="J5" s="52" t="s">
        <v>36</v>
      </c>
      <c r="K5" s="50">
        <f>$E$5*K1</f>
        <v>504</v>
      </c>
      <c r="L5" s="50">
        <f t="shared" ref="L5:V5" si="6">$E$5*L1</f>
        <v>1008</v>
      </c>
      <c r="M5" s="50">
        <f t="shared" si="6"/>
        <v>1512</v>
      </c>
      <c r="N5" s="50">
        <f t="shared" si="6"/>
        <v>2016</v>
      </c>
      <c r="O5" s="50">
        <f t="shared" si="6"/>
        <v>2520</v>
      </c>
      <c r="P5" s="50">
        <f t="shared" si="6"/>
        <v>3024</v>
      </c>
      <c r="Q5" s="50">
        <f t="shared" si="6"/>
        <v>3528</v>
      </c>
      <c r="R5" s="50">
        <f t="shared" si="6"/>
        <v>4032</v>
      </c>
      <c r="S5" s="50">
        <f t="shared" si="6"/>
        <v>4536</v>
      </c>
      <c r="T5" s="50">
        <f t="shared" si="6"/>
        <v>5040</v>
      </c>
      <c r="U5" s="50">
        <f t="shared" si="6"/>
        <v>5544</v>
      </c>
      <c r="V5" s="50">
        <f t="shared" si="6"/>
        <v>6048</v>
      </c>
      <c r="W5" s="55" t="s">
        <v>36</v>
      </c>
      <c r="X5" s="50">
        <f>$F$5*X1</f>
        <v>1227</v>
      </c>
      <c r="Y5" s="50">
        <f t="shared" ref="Y5:AI5" si="7">$F$5*Y1</f>
        <v>2454</v>
      </c>
      <c r="Z5" s="50">
        <f t="shared" si="7"/>
        <v>3681</v>
      </c>
      <c r="AA5" s="50">
        <f t="shared" si="7"/>
        <v>4908</v>
      </c>
      <c r="AB5" s="50">
        <f t="shared" si="7"/>
        <v>6135</v>
      </c>
      <c r="AC5" s="50">
        <f t="shared" si="7"/>
        <v>7362</v>
      </c>
      <c r="AD5" s="50">
        <f t="shared" si="7"/>
        <v>8589</v>
      </c>
      <c r="AE5" s="50">
        <f t="shared" si="7"/>
        <v>9816</v>
      </c>
      <c r="AF5" s="50">
        <f t="shared" si="7"/>
        <v>11043</v>
      </c>
      <c r="AG5" s="50">
        <f t="shared" si="7"/>
        <v>12270</v>
      </c>
      <c r="AH5" s="50">
        <f t="shared" si="7"/>
        <v>13497</v>
      </c>
      <c r="AI5" s="50">
        <f t="shared" si="7"/>
        <v>14724</v>
      </c>
    </row>
    <row r="6" spans="1:35" s="23" customFormat="1" ht="15">
      <c r="A6" s="72" t="s">
        <v>84</v>
      </c>
      <c r="B6" s="39">
        <v>0</v>
      </c>
      <c r="C6" s="39">
        <v>0</v>
      </c>
      <c r="D6" s="40">
        <v>0</v>
      </c>
      <c r="E6" s="38">
        <f>B6+D6+TF!$I$2</f>
        <v>336</v>
      </c>
      <c r="F6" s="38">
        <f>C6+D6+TF!$I$4</f>
        <v>825</v>
      </c>
      <c r="G6" s="37" t="s">
        <v>41</v>
      </c>
      <c r="H6" s="37" t="s">
        <v>41</v>
      </c>
      <c r="I6" s="37" t="s">
        <v>6</v>
      </c>
      <c r="J6" s="52" t="s">
        <v>36</v>
      </c>
      <c r="K6" s="50">
        <f>$E$6*K1</f>
        <v>336</v>
      </c>
      <c r="L6" s="50">
        <f t="shared" ref="L6:V6" si="8">$E$6*L1</f>
        <v>672</v>
      </c>
      <c r="M6" s="50">
        <f t="shared" si="8"/>
        <v>1008</v>
      </c>
      <c r="N6" s="50">
        <f t="shared" si="8"/>
        <v>1344</v>
      </c>
      <c r="O6" s="50">
        <f t="shared" si="8"/>
        <v>1680</v>
      </c>
      <c r="P6" s="50">
        <f t="shared" si="8"/>
        <v>2016</v>
      </c>
      <c r="Q6" s="50">
        <f t="shared" si="8"/>
        <v>2352</v>
      </c>
      <c r="R6" s="50">
        <f t="shared" si="8"/>
        <v>2688</v>
      </c>
      <c r="S6" s="50">
        <f t="shared" si="8"/>
        <v>3024</v>
      </c>
      <c r="T6" s="50">
        <f t="shared" si="8"/>
        <v>3360</v>
      </c>
      <c r="U6" s="50">
        <f t="shared" si="8"/>
        <v>3696</v>
      </c>
      <c r="V6" s="50">
        <f t="shared" si="8"/>
        <v>4032</v>
      </c>
      <c r="W6" s="55" t="s">
        <v>36</v>
      </c>
      <c r="X6" s="50">
        <f>$F$6*X1</f>
        <v>825</v>
      </c>
      <c r="Y6" s="50">
        <f t="shared" ref="Y6:AI6" si="9">$F$6*Y1</f>
        <v>1650</v>
      </c>
      <c r="Z6" s="50">
        <f t="shared" si="9"/>
        <v>2475</v>
      </c>
      <c r="AA6" s="50">
        <f t="shared" si="9"/>
        <v>3300</v>
      </c>
      <c r="AB6" s="50">
        <f t="shared" si="9"/>
        <v>4125</v>
      </c>
      <c r="AC6" s="50">
        <f t="shared" si="9"/>
        <v>4950</v>
      </c>
      <c r="AD6" s="50">
        <f t="shared" si="9"/>
        <v>5775</v>
      </c>
      <c r="AE6" s="50">
        <f t="shared" si="9"/>
        <v>6600</v>
      </c>
      <c r="AF6" s="50">
        <f t="shared" si="9"/>
        <v>7425</v>
      </c>
      <c r="AG6" s="50">
        <f t="shared" si="9"/>
        <v>8250</v>
      </c>
      <c r="AH6" s="50">
        <f t="shared" si="9"/>
        <v>9075</v>
      </c>
      <c r="AI6" s="50">
        <f t="shared" si="9"/>
        <v>9900</v>
      </c>
    </row>
    <row r="7" spans="1:35" s="20" customFormat="1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s="20" customFormat="1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s="20" customFormat="1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s="19" customForma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s="19" customForma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</row>
    <row r="16" spans="1:3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  <row r="24" spans="1:3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s="24" customForma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s="21" customForma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s="22" customForma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s="22" customForma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s="25" customForma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s="22" customForma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s="22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s="27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s="19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s="27" customForma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s="27" customForma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s="29" customForma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s="30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s="30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s="30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s="30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s="30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s="30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s="30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s="30" customForma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s="30" customForma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s="30" customForma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s="24" customForma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s="24" customForma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s="24" customForma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s="24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s="24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s="24" customForma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s="24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s="24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s="24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s="24" customForma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s="24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s="24" customForma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s="24" customForma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s="24" customForma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s="24" customForma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s="28" customForma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s="28" customForma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</sheetData>
  <autoFilter ref="A1:L86" xr:uid="{24B825FC-658A-4D0F-9098-F3EFEBDD9DED}"/>
  <sortState xmlns:xlrd2="http://schemas.microsoft.com/office/spreadsheetml/2017/richdata2" ref="A2:L86">
    <sortCondition ref="A28:A86"/>
  </sortState>
  <phoneticPr fontId="2" type="noConversion"/>
  <printOptions gridLines="1"/>
  <pageMargins left="0.5" right="0.5" top="1" bottom="0.75" header="0.5" footer="0.5"/>
  <pageSetup orientation="landscape" r:id="rId1"/>
  <headerFooter alignWithMargins="0">
    <oddHeader>&amp;C&amp;"Arial,Bold"&amp;14&amp;U&amp;A</oddHeader>
    <oddFooter>&amp;L&amp;F&amp;C&amp;P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A2A82-6B3B-48A7-A5C4-31DD3BAB6FE0}">
  <sheetPr>
    <tabColor rgb="FF00B050"/>
  </sheetPr>
  <dimension ref="A1:I5"/>
  <sheetViews>
    <sheetView workbookViewId="0">
      <selection activeCell="A2" sqref="A2:C5"/>
    </sheetView>
  </sheetViews>
  <sheetFormatPr defaultRowHeight="14.25"/>
  <cols>
    <col min="1" max="1" width="14.85546875" style="11" bestFit="1" customWidth="1"/>
    <col min="2" max="2" width="14.85546875" style="11" customWidth="1"/>
    <col min="3" max="3" width="16.85546875" style="11" bestFit="1" customWidth="1"/>
    <col min="4" max="4" width="16.140625" style="11" bestFit="1" customWidth="1"/>
    <col min="5" max="5" width="19.140625" style="11" bestFit="1" customWidth="1"/>
    <col min="6" max="6" width="17.28515625" style="11" bestFit="1" customWidth="1"/>
    <col min="7" max="9" width="17.42578125" style="11" customWidth="1"/>
    <col min="10" max="16384" width="9.140625" style="11"/>
  </cols>
  <sheetData>
    <row r="1" spans="1:9" s="13" customFormat="1" ht="60">
      <c r="A1" s="13" t="s">
        <v>20</v>
      </c>
      <c r="B1" s="13" t="s">
        <v>28</v>
      </c>
      <c r="C1" s="13" t="s">
        <v>21</v>
      </c>
      <c r="D1" s="13" t="s">
        <v>25</v>
      </c>
      <c r="E1" s="13" t="s">
        <v>26</v>
      </c>
      <c r="F1" s="13" t="s">
        <v>27</v>
      </c>
      <c r="G1" s="14" t="s">
        <v>29</v>
      </c>
      <c r="H1" s="14" t="s">
        <v>30</v>
      </c>
      <c r="I1" s="14" t="s">
        <v>31</v>
      </c>
    </row>
    <row r="2" spans="1:9" ht="15">
      <c r="A2" s="73" t="s">
        <v>23</v>
      </c>
      <c r="B2" s="73" t="s">
        <v>1</v>
      </c>
      <c r="C2" s="73" t="s">
        <v>22</v>
      </c>
      <c r="D2" s="33">
        <v>7200</v>
      </c>
      <c r="E2" s="34">
        <f t="shared" ref="E2:E5" si="0">ROUND(D2/2,0)</f>
        <v>3600</v>
      </c>
      <c r="F2" s="34">
        <f>ROUND(E2/12,0)</f>
        <v>300</v>
      </c>
      <c r="G2" s="34">
        <f>D2+D3</f>
        <v>8064</v>
      </c>
      <c r="H2" s="34">
        <f>G2/2</f>
        <v>4032</v>
      </c>
      <c r="I2" s="34">
        <f>ROUND(H2/12,0)</f>
        <v>336</v>
      </c>
    </row>
    <row r="3" spans="1:9" ht="15">
      <c r="A3" s="73" t="s">
        <v>23</v>
      </c>
      <c r="B3" s="73" t="s">
        <v>1</v>
      </c>
      <c r="C3" s="73" t="s">
        <v>24</v>
      </c>
      <c r="D3" s="33">
        <v>864</v>
      </c>
      <c r="E3" s="34">
        <f t="shared" si="0"/>
        <v>432</v>
      </c>
      <c r="F3" s="34">
        <f>ROUND(E3/12,0)</f>
        <v>36</v>
      </c>
      <c r="G3" s="34">
        <f>G2</f>
        <v>8064</v>
      </c>
      <c r="H3" s="34">
        <f t="shared" ref="H3:H5" si="1">G3/2</f>
        <v>4032</v>
      </c>
      <c r="I3" s="34">
        <f>ROUND(H3/12,0)</f>
        <v>336</v>
      </c>
    </row>
    <row r="4" spans="1:9" ht="15">
      <c r="A4" s="73" t="s">
        <v>23</v>
      </c>
      <c r="B4" s="73" t="s">
        <v>2</v>
      </c>
      <c r="C4" s="73" t="s">
        <v>22</v>
      </c>
      <c r="D4" s="33">
        <v>18936</v>
      </c>
      <c r="E4" s="34">
        <f t="shared" si="0"/>
        <v>9468</v>
      </c>
      <c r="F4" s="34">
        <f>ROUND(E4/12,0)</f>
        <v>789</v>
      </c>
      <c r="G4" s="34">
        <f>D4+D5</f>
        <v>19800</v>
      </c>
      <c r="H4" s="34">
        <f t="shared" si="1"/>
        <v>9900</v>
      </c>
      <c r="I4" s="34">
        <f>ROUND(H4/12,0)</f>
        <v>825</v>
      </c>
    </row>
    <row r="5" spans="1:9" ht="15">
      <c r="A5" s="73" t="s">
        <v>23</v>
      </c>
      <c r="B5" s="73" t="s">
        <v>2</v>
      </c>
      <c r="C5" s="73" t="s">
        <v>24</v>
      </c>
      <c r="D5" s="33">
        <v>864</v>
      </c>
      <c r="E5" s="34">
        <f t="shared" si="0"/>
        <v>432</v>
      </c>
      <c r="F5" s="34">
        <f>ROUND(E5/12,0)</f>
        <v>36</v>
      </c>
      <c r="G5" s="34">
        <f>G4</f>
        <v>19800</v>
      </c>
      <c r="H5" s="34">
        <f t="shared" si="1"/>
        <v>9900</v>
      </c>
      <c r="I5" s="34">
        <f>ROUND(H5/12,0)</f>
        <v>825</v>
      </c>
    </row>
  </sheetData>
  <sortState xmlns:xlrd2="http://schemas.microsoft.com/office/spreadsheetml/2017/richdata2" ref="A2:F5">
    <sortCondition descending="1" ref="A2:A5"/>
    <sortCondition descending="1" ref="B2:B5"/>
    <sortCondition descending="1" ref="C2:C5"/>
  </sortState>
  <pageMargins left="0.7" right="0.7" top="0.75" bottom="0.75" header="0.3" footer="0.3"/>
  <ignoredErrors>
    <ignoredError sqref="G3 G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5BF9C-CAD4-458F-8AAE-C6F9A895A256}">
  <sheetPr>
    <tabColor rgb="FF00B050"/>
  </sheetPr>
  <dimension ref="A1:H3"/>
  <sheetViews>
    <sheetView workbookViewId="0">
      <selection activeCell="D28" sqref="D28"/>
    </sheetView>
  </sheetViews>
  <sheetFormatPr defaultRowHeight="14.25"/>
  <cols>
    <col min="1" max="1" width="6.7109375" style="11" bestFit="1" customWidth="1"/>
    <col min="2" max="2" width="19.140625" style="11" bestFit="1" customWidth="1"/>
    <col min="3" max="3" width="16.28515625" style="11" bestFit="1" customWidth="1"/>
    <col min="4" max="4" width="17.42578125" style="11" bestFit="1" customWidth="1"/>
    <col min="5" max="6" width="17.42578125" style="11" customWidth="1"/>
    <col min="7" max="7" width="11.28515625" style="11" customWidth="1"/>
    <col min="8" max="8" width="13.28515625" style="11" customWidth="1"/>
    <col min="9" max="16384" width="9.140625" style="11"/>
  </cols>
  <sheetData>
    <row r="1" spans="1:8" s="13" customFormat="1" ht="30">
      <c r="A1" s="13" t="s">
        <v>20</v>
      </c>
      <c r="B1" s="13" t="s">
        <v>21</v>
      </c>
      <c r="C1" s="14" t="s">
        <v>25</v>
      </c>
      <c r="D1" s="14" t="s">
        <v>26</v>
      </c>
      <c r="E1" s="15">
        <v>1</v>
      </c>
      <c r="F1" s="15">
        <v>0.75</v>
      </c>
      <c r="G1" s="15">
        <v>0.5</v>
      </c>
      <c r="H1" s="15">
        <v>0.25</v>
      </c>
    </row>
    <row r="2" spans="1:8" s="13" customFormat="1" ht="15">
      <c r="A2" s="74" t="s">
        <v>4</v>
      </c>
      <c r="B2" s="74" t="s">
        <v>35</v>
      </c>
      <c r="C2" s="47" t="s">
        <v>36</v>
      </c>
      <c r="D2" s="47" t="s">
        <v>36</v>
      </c>
      <c r="E2" s="48" t="s">
        <v>7</v>
      </c>
      <c r="F2" s="48" t="s">
        <v>8</v>
      </c>
      <c r="G2" s="48" t="s">
        <v>9</v>
      </c>
      <c r="H2" s="48" t="s">
        <v>10</v>
      </c>
    </row>
    <row r="3" spans="1:8" ht="15">
      <c r="A3" s="73" t="s">
        <v>4</v>
      </c>
      <c r="B3" s="73" t="s">
        <v>35</v>
      </c>
      <c r="C3" s="33">
        <v>950</v>
      </c>
      <c r="D3" s="34">
        <f>ROUND(C3/2,0)</f>
        <v>475</v>
      </c>
      <c r="E3" s="34">
        <f>ROUND($D$3*E1,0)</f>
        <v>475</v>
      </c>
      <c r="F3" s="34">
        <f t="shared" ref="F3:H3" si="0">ROUND($D$3*F1,0)</f>
        <v>356</v>
      </c>
      <c r="G3" s="34">
        <f t="shared" si="0"/>
        <v>238</v>
      </c>
      <c r="H3" s="34">
        <f t="shared" si="0"/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3A7BF-1C75-421C-8BF7-847B2E350C7C}">
  <sheetPr>
    <tabColor rgb="FF00B050"/>
  </sheetPr>
  <dimension ref="A1:T12"/>
  <sheetViews>
    <sheetView workbookViewId="0">
      <selection activeCell="C10" sqref="C10"/>
    </sheetView>
  </sheetViews>
  <sheetFormatPr defaultRowHeight="14.25"/>
  <cols>
    <col min="1" max="1" width="6.7109375" style="11" bestFit="1" customWidth="1"/>
    <col min="2" max="2" width="14.85546875" style="11" customWidth="1"/>
    <col min="3" max="3" width="26.28515625" style="11" bestFit="1" customWidth="1"/>
    <col min="4" max="4" width="16.140625" style="11" bestFit="1" customWidth="1"/>
    <col min="5" max="5" width="17.28515625" style="11" bestFit="1" customWidth="1"/>
    <col min="6" max="7" width="17.42578125" style="11" customWidth="1"/>
    <col min="8" max="8" width="12.85546875" style="11" customWidth="1"/>
    <col min="9" max="11" width="9.85546875" style="11" bestFit="1" customWidth="1"/>
    <col min="12" max="20" width="11.5703125" style="11" bestFit="1" customWidth="1"/>
    <col min="21" max="16384" width="9.140625" style="11"/>
  </cols>
  <sheetData>
    <row r="1" spans="1:20" s="13" customFormat="1" ht="60">
      <c r="A1" s="13" t="s">
        <v>20</v>
      </c>
      <c r="B1" s="13" t="s">
        <v>28</v>
      </c>
      <c r="C1" s="13" t="s">
        <v>21</v>
      </c>
      <c r="D1" s="14" t="s">
        <v>78</v>
      </c>
      <c r="E1" s="14" t="s">
        <v>79</v>
      </c>
      <c r="F1" s="14" t="s">
        <v>32</v>
      </c>
      <c r="G1" s="14" t="s">
        <v>33</v>
      </c>
      <c r="H1" s="51" t="s">
        <v>80</v>
      </c>
      <c r="I1" s="13">
        <v>1</v>
      </c>
      <c r="J1" s="13">
        <v>2</v>
      </c>
      <c r="K1" s="13">
        <v>3</v>
      </c>
      <c r="L1" s="13">
        <v>4</v>
      </c>
      <c r="M1" s="13">
        <v>5</v>
      </c>
      <c r="N1" s="13">
        <v>6</v>
      </c>
      <c r="O1" s="13">
        <v>7</v>
      </c>
      <c r="P1" s="13">
        <v>8</v>
      </c>
      <c r="Q1" s="13">
        <v>9</v>
      </c>
      <c r="R1" s="13">
        <v>10</v>
      </c>
      <c r="S1" s="13">
        <v>11</v>
      </c>
      <c r="T1" s="13">
        <v>12</v>
      </c>
    </row>
    <row r="2" spans="1:20" ht="15">
      <c r="A2" s="73" t="s">
        <v>4</v>
      </c>
      <c r="B2" s="73" t="s">
        <v>1</v>
      </c>
      <c r="C2" s="73" t="s">
        <v>75</v>
      </c>
      <c r="D2" s="33">
        <v>6590</v>
      </c>
      <c r="E2" s="34">
        <f t="shared" ref="E2:E8" si="0">ROUND(D2/32,0)</f>
        <v>206</v>
      </c>
      <c r="F2" s="34">
        <f>D2+D3</f>
        <v>9700</v>
      </c>
      <c r="G2" s="34">
        <f t="shared" ref="G2:G5" si="1">ROUND(F2/32,0)</f>
        <v>303</v>
      </c>
      <c r="H2" s="52" t="s">
        <v>36</v>
      </c>
      <c r="I2" s="58">
        <f>$G$2*I1</f>
        <v>303</v>
      </c>
      <c r="J2" s="58">
        <f t="shared" ref="J2:T2" si="2">$G$2*J1</f>
        <v>606</v>
      </c>
      <c r="K2" s="58">
        <f t="shared" si="2"/>
        <v>909</v>
      </c>
      <c r="L2" s="58">
        <f t="shared" si="2"/>
        <v>1212</v>
      </c>
      <c r="M2" s="58">
        <f t="shared" si="2"/>
        <v>1515</v>
      </c>
      <c r="N2" s="58">
        <f t="shared" si="2"/>
        <v>1818</v>
      </c>
      <c r="O2" s="58">
        <f t="shared" si="2"/>
        <v>2121</v>
      </c>
      <c r="P2" s="58">
        <f t="shared" si="2"/>
        <v>2424</v>
      </c>
      <c r="Q2" s="58">
        <f t="shared" si="2"/>
        <v>2727</v>
      </c>
      <c r="R2" s="58">
        <f t="shared" si="2"/>
        <v>3030</v>
      </c>
      <c r="S2" s="58">
        <f t="shared" si="2"/>
        <v>3333</v>
      </c>
      <c r="T2" s="58">
        <f t="shared" si="2"/>
        <v>3636</v>
      </c>
    </row>
    <row r="3" spans="1:20" ht="15">
      <c r="A3" s="73" t="s">
        <v>4</v>
      </c>
      <c r="B3" s="73" t="s">
        <v>1</v>
      </c>
      <c r="C3" s="73" t="s">
        <v>76</v>
      </c>
      <c r="D3" s="33">
        <v>3110</v>
      </c>
      <c r="E3" s="34">
        <f t="shared" si="0"/>
        <v>97</v>
      </c>
      <c r="F3" s="34">
        <f>F2</f>
        <v>9700</v>
      </c>
      <c r="G3" s="34">
        <f t="shared" si="1"/>
        <v>303</v>
      </c>
      <c r="H3" s="52" t="s">
        <v>36</v>
      </c>
      <c r="I3" s="52" t="s">
        <v>36</v>
      </c>
      <c r="J3" s="52" t="s">
        <v>36</v>
      </c>
      <c r="K3" s="52" t="s">
        <v>36</v>
      </c>
      <c r="L3" s="52" t="s">
        <v>36</v>
      </c>
      <c r="M3" s="52" t="s">
        <v>36</v>
      </c>
      <c r="N3" s="52" t="s">
        <v>36</v>
      </c>
      <c r="O3" s="52" t="s">
        <v>36</v>
      </c>
      <c r="P3" s="52" t="s">
        <v>36</v>
      </c>
      <c r="Q3" s="52" t="s">
        <v>36</v>
      </c>
      <c r="R3" s="52" t="s">
        <v>36</v>
      </c>
      <c r="S3" s="52" t="s">
        <v>36</v>
      </c>
      <c r="T3" s="52" t="s">
        <v>36</v>
      </c>
    </row>
    <row r="4" spans="1:20" ht="15">
      <c r="A4" s="73" t="s">
        <v>4</v>
      </c>
      <c r="B4" s="73" t="s">
        <v>2</v>
      </c>
      <c r="C4" s="73" t="s">
        <v>75</v>
      </c>
      <c r="D4" s="35">
        <f>D2</f>
        <v>6590</v>
      </c>
      <c r="E4" s="34">
        <f t="shared" si="0"/>
        <v>206</v>
      </c>
      <c r="F4" s="34">
        <f>D4+D5</f>
        <v>9700</v>
      </c>
      <c r="G4" s="34">
        <f t="shared" si="1"/>
        <v>303</v>
      </c>
      <c r="H4" s="52" t="s">
        <v>36</v>
      </c>
      <c r="I4" s="52" t="s">
        <v>36</v>
      </c>
      <c r="J4" s="52" t="s">
        <v>36</v>
      </c>
      <c r="K4" s="52" t="s">
        <v>36</v>
      </c>
      <c r="L4" s="52" t="s">
        <v>36</v>
      </c>
      <c r="M4" s="52" t="s">
        <v>36</v>
      </c>
      <c r="N4" s="52" t="s">
        <v>36</v>
      </c>
      <c r="O4" s="52" t="s">
        <v>36</v>
      </c>
      <c r="P4" s="52" t="s">
        <v>36</v>
      </c>
      <c r="Q4" s="52" t="s">
        <v>36</v>
      </c>
      <c r="R4" s="52" t="s">
        <v>36</v>
      </c>
      <c r="S4" s="52" t="s">
        <v>36</v>
      </c>
      <c r="T4" s="52" t="s">
        <v>36</v>
      </c>
    </row>
    <row r="5" spans="1:20" ht="15">
      <c r="A5" s="73" t="s">
        <v>4</v>
      </c>
      <c r="B5" s="73" t="s">
        <v>2</v>
      </c>
      <c r="C5" s="73" t="s">
        <v>76</v>
      </c>
      <c r="D5" s="35">
        <f>D3</f>
        <v>3110</v>
      </c>
      <c r="E5" s="34">
        <f t="shared" si="0"/>
        <v>97</v>
      </c>
      <c r="F5" s="34">
        <f>F4</f>
        <v>9700</v>
      </c>
      <c r="G5" s="34">
        <f t="shared" si="1"/>
        <v>303</v>
      </c>
      <c r="H5" s="52" t="s">
        <v>36</v>
      </c>
      <c r="I5" s="52" t="s">
        <v>36</v>
      </c>
      <c r="J5" s="52" t="s">
        <v>36</v>
      </c>
      <c r="K5" s="52" t="s">
        <v>36</v>
      </c>
      <c r="L5" s="52" t="s">
        <v>36</v>
      </c>
      <c r="M5" s="52" t="s">
        <v>36</v>
      </c>
      <c r="N5" s="52" t="s">
        <v>36</v>
      </c>
      <c r="O5" s="52" t="s">
        <v>36</v>
      </c>
      <c r="P5" s="52" t="s">
        <v>36</v>
      </c>
      <c r="Q5" s="52" t="s">
        <v>36</v>
      </c>
      <c r="R5" s="52" t="s">
        <v>36</v>
      </c>
      <c r="S5" s="52" t="s">
        <v>36</v>
      </c>
      <c r="T5" s="52" t="s">
        <v>36</v>
      </c>
    </row>
    <row r="6" spans="1:20" ht="15">
      <c r="A6" s="73" t="s">
        <v>34</v>
      </c>
      <c r="B6" s="73" t="s">
        <v>1</v>
      </c>
      <c r="C6" s="73" t="s">
        <v>0</v>
      </c>
      <c r="D6" s="33">
        <v>1220</v>
      </c>
      <c r="E6" s="34">
        <f t="shared" si="0"/>
        <v>38</v>
      </c>
      <c r="F6" s="36" t="s">
        <v>36</v>
      </c>
      <c r="G6" s="36" t="s">
        <v>36</v>
      </c>
      <c r="H6" s="52" t="s">
        <v>36</v>
      </c>
      <c r="I6" s="58">
        <f>$E$6*I1</f>
        <v>38</v>
      </c>
      <c r="J6" s="58">
        <f t="shared" ref="J6:T6" si="3">$E$6*J1</f>
        <v>76</v>
      </c>
      <c r="K6" s="58">
        <f t="shared" si="3"/>
        <v>114</v>
      </c>
      <c r="L6" s="58">
        <f t="shared" si="3"/>
        <v>152</v>
      </c>
      <c r="M6" s="58">
        <f t="shared" si="3"/>
        <v>190</v>
      </c>
      <c r="N6" s="58">
        <f t="shared" si="3"/>
        <v>228</v>
      </c>
      <c r="O6" s="58">
        <f t="shared" si="3"/>
        <v>266</v>
      </c>
      <c r="P6" s="58">
        <f t="shared" si="3"/>
        <v>304</v>
      </c>
      <c r="Q6" s="58">
        <f t="shared" si="3"/>
        <v>342</v>
      </c>
      <c r="R6" s="58">
        <f t="shared" si="3"/>
        <v>380</v>
      </c>
      <c r="S6" s="58">
        <f t="shared" si="3"/>
        <v>418</v>
      </c>
      <c r="T6" s="58">
        <f t="shared" si="3"/>
        <v>456</v>
      </c>
    </row>
    <row r="7" spans="1:20" ht="15">
      <c r="A7" s="73" t="s">
        <v>34</v>
      </c>
      <c r="B7" s="73" t="s">
        <v>2</v>
      </c>
      <c r="C7" s="73" t="s">
        <v>0</v>
      </c>
      <c r="D7" s="33">
        <v>1800</v>
      </c>
      <c r="E7" s="34">
        <f t="shared" si="0"/>
        <v>56</v>
      </c>
      <c r="F7" s="36" t="s">
        <v>36</v>
      </c>
      <c r="G7" s="36" t="s">
        <v>36</v>
      </c>
      <c r="H7" s="52" t="s">
        <v>36</v>
      </c>
      <c r="I7" s="58">
        <f>$E$7*I1</f>
        <v>56</v>
      </c>
      <c r="J7" s="58">
        <f t="shared" ref="J7:T7" si="4">$E$7*J1</f>
        <v>112</v>
      </c>
      <c r="K7" s="58">
        <f t="shared" si="4"/>
        <v>168</v>
      </c>
      <c r="L7" s="58">
        <f t="shared" si="4"/>
        <v>224</v>
      </c>
      <c r="M7" s="58">
        <f t="shared" si="4"/>
        <v>280</v>
      </c>
      <c r="N7" s="58">
        <f t="shared" si="4"/>
        <v>336</v>
      </c>
      <c r="O7" s="58">
        <f t="shared" si="4"/>
        <v>392</v>
      </c>
      <c r="P7" s="58">
        <f t="shared" si="4"/>
        <v>448</v>
      </c>
      <c r="Q7" s="58">
        <f t="shared" si="4"/>
        <v>504</v>
      </c>
      <c r="R7" s="58">
        <f t="shared" si="4"/>
        <v>560</v>
      </c>
      <c r="S7" s="58">
        <f t="shared" si="4"/>
        <v>616</v>
      </c>
      <c r="T7" s="58">
        <f t="shared" si="4"/>
        <v>672</v>
      </c>
    </row>
    <row r="8" spans="1:20" ht="15">
      <c r="A8" s="73" t="s">
        <v>34</v>
      </c>
      <c r="B8" s="73" t="s">
        <v>34</v>
      </c>
      <c r="C8" s="73" t="s">
        <v>3</v>
      </c>
      <c r="D8" s="33">
        <v>1950</v>
      </c>
      <c r="E8" s="34">
        <f t="shared" si="0"/>
        <v>61</v>
      </c>
      <c r="F8" s="36" t="s">
        <v>36</v>
      </c>
      <c r="G8" s="36" t="s">
        <v>36</v>
      </c>
      <c r="H8" s="52" t="s">
        <v>36</v>
      </c>
      <c r="I8" s="58">
        <f>$E$8*I1</f>
        <v>61</v>
      </c>
      <c r="J8" s="58">
        <f t="shared" ref="J8:T8" si="5">$E$8*J1</f>
        <v>122</v>
      </c>
      <c r="K8" s="58">
        <f t="shared" si="5"/>
        <v>183</v>
      </c>
      <c r="L8" s="58">
        <f t="shared" si="5"/>
        <v>244</v>
      </c>
      <c r="M8" s="58">
        <f t="shared" si="5"/>
        <v>305</v>
      </c>
      <c r="N8" s="58">
        <f t="shared" si="5"/>
        <v>366</v>
      </c>
      <c r="O8" s="58">
        <f t="shared" si="5"/>
        <v>427</v>
      </c>
      <c r="P8" s="58">
        <f t="shared" si="5"/>
        <v>488</v>
      </c>
      <c r="Q8" s="58">
        <f t="shared" si="5"/>
        <v>549</v>
      </c>
      <c r="R8" s="58">
        <f t="shared" si="5"/>
        <v>610</v>
      </c>
      <c r="S8" s="58">
        <f t="shared" si="5"/>
        <v>671</v>
      </c>
      <c r="T8" s="58">
        <f t="shared" si="5"/>
        <v>732</v>
      </c>
    </row>
    <row r="12" spans="1:20">
      <c r="A12" s="70" t="s">
        <v>81</v>
      </c>
    </row>
  </sheetData>
  <pageMargins left="0.7" right="0.7" top="0.75" bottom="0.75" header="0.3" footer="0.3"/>
  <ignoredErrors>
    <ignoredError sqref="F2:F5 F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F30D0-949F-4E0C-A15C-9C8743FB7CE7}">
  <sheetPr>
    <tabColor theme="1"/>
  </sheetPr>
  <dimension ref="A1:N13"/>
  <sheetViews>
    <sheetView workbookViewId="0">
      <selection activeCell="J29" sqref="A27:J29"/>
    </sheetView>
  </sheetViews>
  <sheetFormatPr defaultRowHeight="14.25"/>
  <cols>
    <col min="1" max="1" width="21.5703125" style="11" customWidth="1"/>
    <col min="2" max="2" width="36.28515625" style="11" bestFit="1" customWidth="1"/>
    <col min="3" max="3" width="11.85546875" style="11" bestFit="1" customWidth="1"/>
    <col min="4" max="4" width="28" style="11" customWidth="1"/>
    <col min="5" max="5" width="20.28515625" style="11" customWidth="1"/>
    <col min="6" max="6" width="14" style="11" customWidth="1"/>
    <col min="7" max="7" width="47.28515625" style="11" customWidth="1"/>
    <col min="8" max="8" width="9.85546875" style="11" bestFit="1" customWidth="1"/>
    <col min="9" max="9" width="9.140625" style="11"/>
    <col min="10" max="10" width="30.140625" style="11" customWidth="1"/>
    <col min="11" max="11" width="9.85546875" style="11" bestFit="1" customWidth="1"/>
    <col min="12" max="12" width="9.140625" style="11"/>
    <col min="13" max="13" width="35.42578125" style="11" customWidth="1"/>
    <col min="14" max="16384" width="9.140625" style="11"/>
  </cols>
  <sheetData>
    <row r="1" spans="1:14" ht="60">
      <c r="A1" s="12" t="s">
        <v>52</v>
      </c>
      <c r="B1" s="12" t="s">
        <v>53</v>
      </c>
      <c r="C1" s="12" t="s">
        <v>54</v>
      </c>
      <c r="D1" s="14" t="s">
        <v>42</v>
      </c>
      <c r="E1" s="14" t="s">
        <v>43</v>
      </c>
      <c r="F1" s="14"/>
    </row>
    <row r="2" spans="1:14">
      <c r="A2" s="11" t="s">
        <v>28</v>
      </c>
      <c r="B2" s="11" t="str">
        <f>'Summer Calculator'!B3</f>
        <v>Choose Residency</v>
      </c>
      <c r="C2" s="43">
        <f>IF(B2="Resident","R",IF(B2="Non-Resident","NR",0))</f>
        <v>0</v>
      </c>
    </row>
    <row r="3" spans="1:14">
      <c r="A3" s="11" t="s">
        <v>37</v>
      </c>
      <c r="B3" s="11" t="str">
        <f>'Summer Calculator'!B5</f>
        <v>Choose Level and College (Program)</v>
      </c>
      <c r="C3" s="43" t="s">
        <v>36</v>
      </c>
      <c r="D3" s="11" t="str">
        <f>VLOOKUP(B3,Tuition!A1:I360,5,FALSE)</f>
        <v>Resident Tuition, Fees, and College Tuition Per Credit Hour</v>
      </c>
      <c r="E3" s="11" t="str">
        <f>VLOOKUP(B3,Tuition!A1:J360,6,FALSE)</f>
        <v>Non-Resident Tuition, Fees, and College Tuition Per Credit Hour</v>
      </c>
    </row>
    <row r="4" spans="1:14">
      <c r="A4" s="11" t="s">
        <v>57</v>
      </c>
      <c r="B4" s="11">
        <f>'Summer Calculator'!B7</f>
        <v>1</v>
      </c>
    </row>
    <row r="5" spans="1:14">
      <c r="A5" s="11" t="s">
        <v>58</v>
      </c>
      <c r="B5" s="11">
        <f>'Summer Calculator'!B9</f>
        <v>1</v>
      </c>
    </row>
    <row r="6" spans="1:14" ht="28.5">
      <c r="A6" s="44" t="s">
        <v>59</v>
      </c>
      <c r="B6" s="11">
        <v>12</v>
      </c>
    </row>
    <row r="8" spans="1:14" ht="15">
      <c r="K8" s="59"/>
    </row>
    <row r="9" spans="1:14" ht="28.5">
      <c r="A9" s="45" t="s">
        <v>55</v>
      </c>
      <c r="B9" s="60" t="str">
        <f>IF(C2="R",D3,IF(C2="NR",E3,"#VALUE"))</f>
        <v>#VALUE</v>
      </c>
      <c r="C9" s="57"/>
      <c r="D9" s="45"/>
      <c r="E9" s="57"/>
      <c r="F9" s="57"/>
      <c r="G9" s="57"/>
      <c r="H9" s="57"/>
      <c r="I9" s="57"/>
      <c r="J9" s="45"/>
      <c r="K9" s="60"/>
      <c r="L9" s="57"/>
      <c r="M9" s="45" t="s">
        <v>67</v>
      </c>
      <c r="N9" s="57">
        <f>IF(B5=0,"#VALUE",IF(B5&lt;12,Other!E6*B5,IF(B5&gt;=12,Other!E6*12,"#VALUE")))</f>
        <v>38</v>
      </c>
    </row>
    <row r="10" spans="1:14" ht="15">
      <c r="A10" s="45" t="s">
        <v>56</v>
      </c>
      <c r="B10" s="60">
        <f>IF(B4&lt;B6,B4,IF(B4&gt;=B6,B6,"#VALUE"))</f>
        <v>1</v>
      </c>
      <c r="C10" s="57"/>
      <c r="D10" s="45"/>
      <c r="E10" s="57"/>
      <c r="F10" s="57"/>
      <c r="G10" s="59" t="s">
        <v>64</v>
      </c>
      <c r="H10" s="57">
        <f>IF(B5=0,"#VALUE",IF(B5&lt;12,B5*Other!G2,IF(B5&gt;=12,12*Other!G2,"#VALUE")))</f>
        <v>303</v>
      </c>
      <c r="I10" s="57"/>
      <c r="J10" s="45"/>
      <c r="K10" s="60"/>
      <c r="L10" s="57"/>
      <c r="M10" s="45" t="s">
        <v>68</v>
      </c>
      <c r="N10" s="57">
        <f>IF(B5=0,"#VALUE",IF(B5&lt;12,Other!E7*B5,IF(B5&gt;=12,Other!E7*12,"#VALUE")))</f>
        <v>56</v>
      </c>
    </row>
    <row r="11" spans="1:14" ht="15">
      <c r="A11" s="45" t="s">
        <v>60</v>
      </c>
      <c r="B11" s="60">
        <f>B10</f>
        <v>1</v>
      </c>
      <c r="C11" s="57"/>
      <c r="D11" s="46" t="s">
        <v>66</v>
      </c>
      <c r="E11" s="57">
        <f>IF(B4&gt;=12,475,IF(B4&gt;=9,356,IF(B4&gt;=6,238,IF(B4&lt;=5,119,0))))</f>
        <v>119</v>
      </c>
      <c r="F11" s="57"/>
      <c r="G11" s="57"/>
      <c r="H11" s="57"/>
      <c r="I11" s="57"/>
      <c r="J11" s="46" t="s">
        <v>65</v>
      </c>
      <c r="K11" s="57">
        <f>IF(B4&lt;6,0,IF(AND(B4&gt;=6,B5&lt;12),Other!E8*B5,IF(AND(B4&gt;=6,B5&gt;=12),Other!E8*12)))</f>
        <v>0</v>
      </c>
      <c r="L11" s="57"/>
      <c r="M11" s="46" t="s">
        <v>69</v>
      </c>
      <c r="N11" s="57" t="str">
        <f>IF(C2="R",N9,IF(C2="NR",N10,"#VALUE"))</f>
        <v>#VALUE</v>
      </c>
    </row>
    <row r="12" spans="1:14" ht="15">
      <c r="A12" s="46" t="s">
        <v>61</v>
      </c>
      <c r="B12" s="60" t="e">
        <f>IF(B11*B9&gt;0,B11*B9,"#VALUE")</f>
        <v>#VALUE!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</row>
    <row r="13" spans="1:14"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E797B-E89E-468B-9AE2-DA6AF1349DF7}">
  <sheetPr>
    <tabColor theme="1"/>
  </sheetPr>
  <dimension ref="A1:B3"/>
  <sheetViews>
    <sheetView workbookViewId="0">
      <selection activeCell="A2" sqref="A2:A6"/>
    </sheetView>
  </sheetViews>
  <sheetFormatPr defaultRowHeight="12.75"/>
  <cols>
    <col min="1" max="1" width="17.85546875" style="2" bestFit="1" customWidth="1"/>
    <col min="2" max="2" width="25.85546875" style="2" customWidth="1"/>
    <col min="3" max="16384" width="9.140625" style="2"/>
  </cols>
  <sheetData>
    <row r="1" spans="1:2" s="42" customFormat="1">
      <c r="A1" s="42" t="s">
        <v>46</v>
      </c>
      <c r="B1" s="42" t="s">
        <v>49</v>
      </c>
    </row>
    <row r="2" spans="1:2">
      <c r="A2" s="2" t="s">
        <v>1</v>
      </c>
      <c r="B2" s="2" t="s">
        <v>23</v>
      </c>
    </row>
    <row r="3" spans="1:2">
      <c r="A3" s="2" t="s">
        <v>2</v>
      </c>
      <c r="B3" s="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Summer Calculator</vt:lpstr>
      <vt:lpstr>Tuition</vt:lpstr>
      <vt:lpstr>TF</vt:lpstr>
      <vt:lpstr>Books</vt:lpstr>
      <vt:lpstr>Other</vt:lpstr>
      <vt:lpstr>Calcs</vt:lpstr>
      <vt:lpstr>Defined Names</vt:lpstr>
      <vt:lpstr>Level</vt:lpstr>
      <vt:lpstr>Major</vt:lpstr>
      <vt:lpstr>Program</vt:lpstr>
      <vt:lpstr>Residency</vt:lpstr>
      <vt:lpstr>Tuition_Cost_per_Credit_Hour</vt:lpstr>
      <vt:lpstr>UG___University_College1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Evie</dc:creator>
  <cp:lastModifiedBy>Bethany Hirst</cp:lastModifiedBy>
  <cp:lastPrinted>2015-04-02T12:05:05Z</cp:lastPrinted>
  <dcterms:created xsi:type="dcterms:W3CDTF">2007-01-27T22:30:57Z</dcterms:created>
  <dcterms:modified xsi:type="dcterms:W3CDTF">2024-03-13T19:02:40Z</dcterms:modified>
</cp:coreProperties>
</file>