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inAid\Common\Outreach Unit\Website\Website Docs\Summer\"/>
    </mc:Choice>
  </mc:AlternateContent>
  <xr:revisionPtr revIDLastSave="0" documentId="8_{51FEB2B2-BF6C-4B4C-99DE-995B91288692}" xr6:coauthVersionLast="47" xr6:coauthVersionMax="47" xr10:uidLastSave="{00000000-0000-0000-0000-000000000000}"/>
  <bookViews>
    <workbookView xWindow="-28920" yWindow="-120" windowWidth="29040" windowHeight="15840" tabRatio="810" xr2:uid="{00000000-000D-0000-FFFF-FFFF00000000}"/>
  </bookViews>
  <sheets>
    <sheet name="Summer Calculator" sheetId="9" r:id="rId1"/>
    <sheet name="Tuition" sheetId="7" state="hidden" r:id="rId2"/>
    <sheet name="TF" sheetId="26" state="hidden" r:id="rId3"/>
    <sheet name="Books" sheetId="29" state="hidden" r:id="rId4"/>
    <sheet name="Other" sheetId="27" state="hidden" r:id="rId5"/>
    <sheet name="Calcs" sheetId="30" state="hidden" r:id="rId6"/>
    <sheet name="Defined Names" sheetId="31" state="hidden" r:id="rId7"/>
  </sheets>
  <definedNames>
    <definedName name="_xlnm._FilterDatabase" localSheetId="1" hidden="1">Tuition!$A$1:$N$90</definedName>
    <definedName name="A__Summer_Award">#REF!</definedName>
    <definedName name="College">#REF!</definedName>
    <definedName name="_xlnm.Criteria">#REF!</definedName>
    <definedName name="_xlnm.Database">#REF!</definedName>
    <definedName name="Degree">#REF!</definedName>
    <definedName name="EFCShift">#REF!</definedName>
    <definedName name="Enrollment">#REF!</definedName>
    <definedName name="F__No_FAFSA">#REF!</definedName>
    <definedName name="H__Summer_HSC_Applied_Main">#REF!</definedName>
    <definedName name="Housing">#REF!</definedName>
    <definedName name="L__Alt_Loan_Only">#REF!</definedName>
    <definedName name="Level">'Defined Names'!$B$1:$B$3</definedName>
    <definedName name="Major">Tuition!$A$32:$A$90</definedName>
    <definedName name="maximum">#REF!</definedName>
    <definedName name="Min">#REF!</definedName>
    <definedName name="On_Campus">#REF!</definedName>
    <definedName name="pp">#REF!</definedName>
    <definedName name="Program">Tuition!$A$1:$A$326</definedName>
    <definedName name="PSCResidency">'Defined Names'!$A$1:$A$4</definedName>
    <definedName name="q">#REF!</definedName>
    <definedName name="Residency">'Defined Names'!$A$1:$A$3</definedName>
    <definedName name="SLOP">#REF!</definedName>
    <definedName name="Summer_Letters">#REF!</definedName>
    <definedName name="Trigger">#REF!</definedName>
    <definedName name="Tuition_Cost_per_Credit_Hour">Tuition!$A$32:$G$90</definedName>
    <definedName name="TuitionRate">Tuition!#REF!</definedName>
    <definedName name="U__Revised_Summer">#REF!</definedName>
    <definedName name="UG___University_College1">Tuition!$A$32:$G$90</definedName>
    <definedName name="X__Not_Registered">#REF!</definedName>
    <definedName name="Y__Summer_AP">#REF!</definedName>
    <definedName name="YIN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10" i="7" l="1"/>
  <c r="AW10" i="7"/>
  <c r="AV10" i="7"/>
  <c r="AU10" i="7"/>
  <c r="AT10" i="7"/>
  <c r="AS10" i="7"/>
  <c r="AR10" i="7"/>
  <c r="AQ10" i="7"/>
  <c r="AP10" i="7"/>
  <c r="AO10" i="7"/>
  <c r="AN10" i="7"/>
  <c r="AX6" i="7"/>
  <c r="AW6" i="7"/>
  <c r="AV6" i="7"/>
  <c r="AU6" i="7"/>
  <c r="AT6" i="7"/>
  <c r="AS6" i="7"/>
  <c r="AR6" i="7"/>
  <c r="AQ6" i="7"/>
  <c r="AP6" i="7"/>
  <c r="AO6" i="7"/>
  <c r="AN6" i="7"/>
  <c r="AX5" i="7"/>
  <c r="AW5" i="7"/>
  <c r="AV5" i="7"/>
  <c r="AU5" i="7"/>
  <c r="AT5" i="7"/>
  <c r="AS5" i="7"/>
  <c r="AR5" i="7"/>
  <c r="AQ5" i="7"/>
  <c r="AP5" i="7"/>
  <c r="AO5" i="7"/>
  <c r="AN5" i="7"/>
  <c r="AM10" i="7"/>
  <c r="AM6" i="7"/>
  <c r="AM5" i="7"/>
  <c r="AK6" i="7"/>
  <c r="AJ6" i="7"/>
  <c r="AI6" i="7"/>
  <c r="AH6" i="7"/>
  <c r="AG6" i="7"/>
  <c r="AF6" i="7"/>
  <c r="AE6" i="7"/>
  <c r="AD6" i="7"/>
  <c r="AC6" i="7"/>
  <c r="AB6" i="7"/>
  <c r="AA6" i="7"/>
  <c r="Z6" i="7"/>
  <c r="X6" i="7"/>
  <c r="W6" i="7"/>
  <c r="V6" i="7"/>
  <c r="U6" i="7"/>
  <c r="T6" i="7"/>
  <c r="S6" i="7"/>
  <c r="R6" i="7"/>
  <c r="Q6" i="7"/>
  <c r="P6" i="7"/>
  <c r="O6" i="7"/>
  <c r="N6" i="7"/>
  <c r="M6" i="7"/>
  <c r="D7" i="27" l="1"/>
  <c r="D6" i="27"/>
  <c r="D5" i="27"/>
  <c r="D4" i="27"/>
  <c r="G12" i="26"/>
  <c r="G13" i="26" s="1"/>
  <c r="H13" i="26" s="1"/>
  <c r="I13" i="26" s="1"/>
  <c r="G10" i="26"/>
  <c r="G11" i="26" s="1"/>
  <c r="H11" i="26" s="1"/>
  <c r="I11" i="26" s="1"/>
  <c r="G8" i="26"/>
  <c r="H8" i="26" s="1"/>
  <c r="I8" i="26" s="1"/>
  <c r="G6" i="26"/>
  <c r="G7" i="26" s="1"/>
  <c r="H7" i="26" s="1"/>
  <c r="I7" i="26" s="1"/>
  <c r="E13" i="26"/>
  <c r="F13" i="26" s="1"/>
  <c r="E12" i="26"/>
  <c r="F12" i="26" s="1"/>
  <c r="E11" i="26"/>
  <c r="F11" i="26" s="1"/>
  <c r="E10" i="26"/>
  <c r="F10" i="26" s="1"/>
  <c r="H12" i="7" l="1"/>
  <c r="H11" i="7"/>
  <c r="H9" i="7"/>
  <c r="H8" i="7"/>
  <c r="G9" i="7"/>
  <c r="G10" i="7"/>
  <c r="H10" i="7" s="1"/>
  <c r="G8" i="7"/>
  <c r="G12" i="7"/>
  <c r="G11" i="7"/>
  <c r="H12" i="26"/>
  <c r="I12" i="26" s="1"/>
  <c r="H10" i="26"/>
  <c r="I10" i="26" s="1"/>
  <c r="G9" i="26"/>
  <c r="H9" i="26" s="1"/>
  <c r="I9" i="26" s="1"/>
  <c r="H6" i="26"/>
  <c r="I6" i="26" s="1"/>
  <c r="AM9" i="7" l="1"/>
  <c r="AX9" i="7"/>
  <c r="AP9" i="7"/>
  <c r="AW9" i="7"/>
  <c r="AO9" i="7"/>
  <c r="AR9" i="7"/>
  <c r="AQ9" i="7"/>
  <c r="AV9" i="7"/>
  <c r="AN9" i="7"/>
  <c r="AU9" i="7"/>
  <c r="AT9" i="7"/>
  <c r="AS9" i="7"/>
  <c r="AT11" i="7"/>
  <c r="AS11" i="7"/>
  <c r="AV11" i="7"/>
  <c r="AN11" i="7"/>
  <c r="AU11" i="7"/>
  <c r="AM11" i="7"/>
  <c r="AR11" i="7"/>
  <c r="AQ11" i="7"/>
  <c r="AX11" i="7"/>
  <c r="AP11" i="7"/>
  <c r="AW11" i="7"/>
  <c r="AO11" i="7"/>
  <c r="AQ12" i="7"/>
  <c r="AM12" i="7"/>
  <c r="AX12" i="7"/>
  <c r="AP12" i="7"/>
  <c r="AS12" i="7"/>
  <c r="AR12" i="7"/>
  <c r="AW12" i="7"/>
  <c r="AO12" i="7"/>
  <c r="AV12" i="7"/>
  <c r="AN12" i="7"/>
  <c r="AU12" i="7"/>
  <c r="AT12" i="7"/>
  <c r="AS8" i="7"/>
  <c r="AR8" i="7"/>
  <c r="AU8" i="7"/>
  <c r="AM8" i="7"/>
  <c r="AT8" i="7"/>
  <c r="AQ8" i="7"/>
  <c r="AX8" i="7"/>
  <c r="AP8" i="7"/>
  <c r="AW8" i="7"/>
  <c r="AO8" i="7"/>
  <c r="AV8" i="7"/>
  <c r="AN8" i="7"/>
  <c r="B6" i="30"/>
  <c r="B5" i="30"/>
  <c r="B4" i="30"/>
  <c r="B3" i="30"/>
  <c r="C3" i="30" s="1"/>
  <c r="B2" i="30"/>
  <c r="C2" i="30" s="1"/>
  <c r="H11" i="30" l="1"/>
  <c r="B18" i="9" s="1"/>
  <c r="N10" i="30"/>
  <c r="K12" i="30"/>
  <c r="E12" i="30"/>
  <c r="F4" i="30"/>
  <c r="E4" i="30"/>
  <c r="B12" i="30"/>
  <c r="B11" i="30"/>
  <c r="B13" i="30" s="1"/>
  <c r="B10" i="30" l="1"/>
  <c r="B14" i="30" s="1"/>
  <c r="B16" i="9" s="1"/>
  <c r="B20" i="9"/>
  <c r="B17" i="9"/>
  <c r="E10" i="27" l="1"/>
  <c r="E9" i="27"/>
  <c r="E8" i="27"/>
  <c r="D3" i="29"/>
  <c r="G3" i="29" s="1"/>
  <c r="E7" i="27"/>
  <c r="E6" i="27"/>
  <c r="E3" i="27"/>
  <c r="E2" i="27"/>
  <c r="E5" i="27"/>
  <c r="E4" i="27"/>
  <c r="F6" i="27"/>
  <c r="G6" i="27" s="1"/>
  <c r="F2" i="27"/>
  <c r="F3" i="27" s="1"/>
  <c r="G3" i="27" s="1"/>
  <c r="E9" i="26"/>
  <c r="F9" i="26" s="1"/>
  <c r="E8" i="26"/>
  <c r="F8" i="26" s="1"/>
  <c r="E7" i="26"/>
  <c r="F7" i="26" s="1"/>
  <c r="E6" i="26"/>
  <c r="F6" i="26" s="1"/>
  <c r="E5" i="26"/>
  <c r="F5" i="26" s="1"/>
  <c r="E4" i="26"/>
  <c r="F4" i="26" s="1"/>
  <c r="E3" i="26"/>
  <c r="F3" i="26" s="1"/>
  <c r="E2" i="26"/>
  <c r="F2" i="26" s="1"/>
  <c r="G4" i="26"/>
  <c r="H4" i="26" s="1"/>
  <c r="I4" i="26" s="1"/>
  <c r="G2" i="26"/>
  <c r="H2" i="26" s="1"/>
  <c r="I2" i="26" s="1"/>
  <c r="F10" i="7" l="1"/>
  <c r="D4" i="30" s="1"/>
  <c r="F12" i="7"/>
  <c r="F9" i="7"/>
  <c r="F8" i="7"/>
  <c r="F11" i="7"/>
  <c r="H4" i="7"/>
  <c r="H2" i="7"/>
  <c r="H3" i="7"/>
  <c r="H7" i="7"/>
  <c r="G7" i="7"/>
  <c r="G2" i="7"/>
  <c r="G4" i="7"/>
  <c r="G3" i="7"/>
  <c r="F3" i="7"/>
  <c r="F2" i="7"/>
  <c r="F7" i="7"/>
  <c r="F4" i="7"/>
  <c r="Q9" i="27"/>
  <c r="P9" i="27"/>
  <c r="O9" i="27"/>
  <c r="N9" i="27"/>
  <c r="I9" i="27"/>
  <c r="R9" i="27"/>
  <c r="M9" i="27"/>
  <c r="L9" i="27"/>
  <c r="K9" i="27"/>
  <c r="T9" i="27"/>
  <c r="S9" i="27"/>
  <c r="J9" i="27"/>
  <c r="N11" i="30"/>
  <c r="N12" i="30" s="1"/>
  <c r="B19" i="9" s="1"/>
  <c r="B21" i="9" s="1"/>
  <c r="M8" i="27"/>
  <c r="L8" i="27"/>
  <c r="N8" i="27"/>
  <c r="K8" i="27"/>
  <c r="P8" i="27"/>
  <c r="J8" i="27"/>
  <c r="R8" i="27"/>
  <c r="I8" i="27"/>
  <c r="T8" i="27"/>
  <c r="O8" i="27"/>
  <c r="S8" i="27"/>
  <c r="Q8" i="27"/>
  <c r="K10" i="27"/>
  <c r="T10" i="27"/>
  <c r="M10" i="27"/>
  <c r="J10" i="27"/>
  <c r="S10" i="27"/>
  <c r="R10" i="27"/>
  <c r="Q10" i="27"/>
  <c r="L10" i="27"/>
  <c r="I10" i="27"/>
  <c r="P10" i="27"/>
  <c r="O10" i="27"/>
  <c r="N10" i="27"/>
  <c r="F3" i="29"/>
  <c r="E3" i="29"/>
  <c r="H3" i="29"/>
  <c r="G2" i="27"/>
  <c r="G5" i="26"/>
  <c r="H5" i="26" s="1"/>
  <c r="I5" i="26" s="1"/>
  <c r="G3" i="26"/>
  <c r="H3" i="26" s="1"/>
  <c r="I3" i="26" s="1"/>
  <c r="F7" i="27"/>
  <c r="G7" i="27" s="1"/>
  <c r="F4" i="27"/>
  <c r="G4" i="27" s="1"/>
  <c r="AO7" i="7" l="1"/>
  <c r="AV7" i="7"/>
  <c r="AN7" i="7"/>
  <c r="AT7" i="7"/>
  <c r="AS7" i="7"/>
  <c r="AU7" i="7"/>
  <c r="AR7" i="7"/>
  <c r="AQ7" i="7"/>
  <c r="AM7" i="7"/>
  <c r="AX7" i="7"/>
  <c r="AP7" i="7"/>
  <c r="AW7" i="7"/>
  <c r="AQ4" i="7"/>
  <c r="AW4" i="7"/>
  <c r="AO4" i="7"/>
  <c r="AV4" i="7"/>
  <c r="AX4" i="7"/>
  <c r="AP4" i="7"/>
  <c r="AU4" i="7"/>
  <c r="AM4" i="7"/>
  <c r="AT4" i="7"/>
  <c r="AS4" i="7"/>
  <c r="AR4" i="7"/>
  <c r="AN4" i="7"/>
  <c r="AT3" i="7"/>
  <c r="AR3" i="7"/>
  <c r="AM3" i="7"/>
  <c r="AQ3" i="7"/>
  <c r="AS3" i="7"/>
  <c r="AX3" i="7"/>
  <c r="AP3" i="7"/>
  <c r="AW3" i="7"/>
  <c r="AO3" i="7"/>
  <c r="AV3" i="7"/>
  <c r="AN3" i="7"/>
  <c r="AU3" i="7"/>
  <c r="AP2" i="7"/>
  <c r="AW2" i="7"/>
  <c r="AO2" i="7"/>
  <c r="AU2" i="7"/>
  <c r="AM2" i="7"/>
  <c r="AV2" i="7"/>
  <c r="AN2" i="7"/>
  <c r="AS2" i="7"/>
  <c r="AR2" i="7"/>
  <c r="AQ2" i="7"/>
  <c r="AX2" i="7"/>
  <c r="AT2" i="7"/>
  <c r="AJ7" i="7"/>
  <c r="AB7" i="7"/>
  <c r="AI7" i="7"/>
  <c r="AA7" i="7"/>
  <c r="Z7" i="7"/>
  <c r="AG7" i="7"/>
  <c r="AE7" i="7"/>
  <c r="AD7" i="7"/>
  <c r="AK7" i="7"/>
  <c r="AH7" i="7"/>
  <c r="AF7" i="7"/>
  <c r="AC7" i="7"/>
  <c r="T7" i="7"/>
  <c r="S7" i="7"/>
  <c r="R7" i="7"/>
  <c r="Q7" i="7"/>
  <c r="O7" i="7"/>
  <c r="N7" i="7"/>
  <c r="M7" i="7"/>
  <c r="W7" i="7"/>
  <c r="V7" i="7"/>
  <c r="X7" i="7"/>
  <c r="P7" i="7"/>
  <c r="U7" i="7"/>
  <c r="AF11" i="7"/>
  <c r="AD11" i="7"/>
  <c r="AJ11" i="7"/>
  <c r="AK11" i="7"/>
  <c r="AI11" i="7"/>
  <c r="AB11" i="7"/>
  <c r="AE11" i="7"/>
  <c r="AA11" i="7"/>
  <c r="AH11" i="7"/>
  <c r="Z11" i="7"/>
  <c r="AG11" i="7"/>
  <c r="AC11" i="7"/>
  <c r="AK10" i="7"/>
  <c r="AE10" i="7"/>
  <c r="AI10" i="7"/>
  <c r="Z10" i="7"/>
  <c r="AH10" i="7"/>
  <c r="AF10" i="7"/>
  <c r="AB10" i="7"/>
  <c r="AG10" i="7"/>
  <c r="AA10" i="7"/>
  <c r="AC10" i="7"/>
  <c r="AD10" i="7"/>
  <c r="AJ10" i="7"/>
  <c r="AJ12" i="7"/>
  <c r="AA12" i="7"/>
  <c r="AK12" i="7"/>
  <c r="AE12" i="7"/>
  <c r="AF12" i="7"/>
  <c r="AH12" i="7"/>
  <c r="AD12" i="7"/>
  <c r="Z12" i="7"/>
  <c r="AG12" i="7"/>
  <c r="AI12" i="7"/>
  <c r="AC12" i="7"/>
  <c r="AB12" i="7"/>
  <c r="AG2" i="7"/>
  <c r="AF2" i="7"/>
  <c r="Z2" i="7"/>
  <c r="AB2" i="7"/>
  <c r="AK2" i="7"/>
  <c r="AE2" i="7"/>
  <c r="AI2" i="7"/>
  <c r="AH2" i="7"/>
  <c r="AA2" i="7"/>
  <c r="AJ2" i="7"/>
  <c r="AD2" i="7"/>
  <c r="AC2" i="7"/>
  <c r="AE3" i="7"/>
  <c r="AH3" i="7"/>
  <c r="AA3" i="7"/>
  <c r="AD3" i="7"/>
  <c r="AK3" i="7"/>
  <c r="AJ3" i="7"/>
  <c r="AB3" i="7"/>
  <c r="AF3" i="7"/>
  <c r="AI3" i="7"/>
  <c r="Z3" i="7"/>
  <c r="AG3" i="7"/>
  <c r="AC3" i="7"/>
  <c r="AI8" i="7"/>
  <c r="AJ8" i="7"/>
  <c r="AA8" i="7"/>
  <c r="AH8" i="7"/>
  <c r="AD8" i="7"/>
  <c r="Z8" i="7"/>
  <c r="AK8" i="7"/>
  <c r="AG8" i="7"/>
  <c r="AF8" i="7"/>
  <c r="AB8" i="7"/>
  <c r="AE8" i="7"/>
  <c r="AC8" i="7"/>
  <c r="AH5" i="7"/>
  <c r="AC5" i="7"/>
  <c r="AD5" i="7"/>
  <c r="AF5" i="7"/>
  <c r="AB5" i="7"/>
  <c r="AK5" i="7"/>
  <c r="AE5" i="7"/>
  <c r="AG5" i="7"/>
  <c r="AA5" i="7"/>
  <c r="AI5" i="7"/>
  <c r="Z5" i="7"/>
  <c r="AJ5" i="7"/>
  <c r="AH4" i="7"/>
  <c r="AI4" i="7"/>
  <c r="AK4" i="7"/>
  <c r="AG4" i="7"/>
  <c r="AC4" i="7"/>
  <c r="AJ4" i="7"/>
  <c r="Z4" i="7"/>
  <c r="AF4" i="7"/>
  <c r="AE4" i="7"/>
  <c r="AA4" i="7"/>
  <c r="AD4" i="7"/>
  <c r="AB4" i="7"/>
  <c r="U9" i="7"/>
  <c r="S9" i="7"/>
  <c r="W9" i="7"/>
  <c r="Q9" i="7"/>
  <c r="P9" i="7"/>
  <c r="N9" i="7"/>
  <c r="V9" i="7"/>
  <c r="T9" i="7"/>
  <c r="X9" i="7"/>
  <c r="R9" i="7"/>
  <c r="M9" i="7"/>
  <c r="O9" i="7"/>
  <c r="U5" i="7"/>
  <c r="X5" i="7"/>
  <c r="V5" i="7"/>
  <c r="Q5" i="7"/>
  <c r="S5" i="7"/>
  <c r="O5" i="7"/>
  <c r="M5" i="7"/>
  <c r="R5" i="7"/>
  <c r="W5" i="7"/>
  <c r="P5" i="7"/>
  <c r="T5" i="7"/>
  <c r="N5" i="7"/>
  <c r="V2" i="7"/>
  <c r="W2" i="7"/>
  <c r="R2" i="7"/>
  <c r="P2" i="7"/>
  <c r="Q2" i="7"/>
  <c r="U2" i="7"/>
  <c r="S2" i="7"/>
  <c r="O2" i="7"/>
  <c r="X2" i="7"/>
  <c r="N2" i="7"/>
  <c r="T2" i="7"/>
  <c r="M2" i="7"/>
  <c r="Q11" i="7"/>
  <c r="W11" i="7"/>
  <c r="R11" i="7"/>
  <c r="M11" i="7"/>
  <c r="X11" i="7"/>
  <c r="V11" i="7"/>
  <c r="U11" i="7"/>
  <c r="N11" i="7"/>
  <c r="P11" i="7"/>
  <c r="T11" i="7"/>
  <c r="O11" i="7"/>
  <c r="S11" i="7"/>
  <c r="T4" i="7"/>
  <c r="M4" i="7"/>
  <c r="P4" i="7"/>
  <c r="N4" i="7"/>
  <c r="X4" i="7"/>
  <c r="W4" i="7"/>
  <c r="V4" i="7"/>
  <c r="O4" i="7"/>
  <c r="Q4" i="7"/>
  <c r="S4" i="7"/>
  <c r="U4" i="7"/>
  <c r="R4" i="7"/>
  <c r="Q10" i="7"/>
  <c r="U10" i="7"/>
  <c r="W10" i="7"/>
  <c r="N10" i="7"/>
  <c r="M10" i="7"/>
  <c r="X10" i="7"/>
  <c r="T10" i="7"/>
  <c r="R10" i="7"/>
  <c r="V10" i="7"/>
  <c r="O10" i="7"/>
  <c r="P10" i="7"/>
  <c r="S10" i="7"/>
  <c r="Q8" i="7"/>
  <c r="O8" i="7"/>
  <c r="X8" i="7"/>
  <c r="U8" i="7"/>
  <c r="N8" i="7"/>
  <c r="T8" i="7"/>
  <c r="V8" i="7"/>
  <c r="P8" i="7"/>
  <c r="M8" i="7"/>
  <c r="R8" i="7"/>
  <c r="S8" i="7"/>
  <c r="W8" i="7"/>
  <c r="Q3" i="7"/>
  <c r="X3" i="7"/>
  <c r="U3" i="7"/>
  <c r="O3" i="7"/>
  <c r="S3" i="7"/>
  <c r="V3" i="7"/>
  <c r="M3" i="7"/>
  <c r="R3" i="7"/>
  <c r="W3" i="7"/>
  <c r="P3" i="7"/>
  <c r="T3" i="7"/>
  <c r="N3" i="7"/>
  <c r="N12" i="7"/>
  <c r="P12" i="7"/>
  <c r="S12" i="7"/>
  <c r="O12" i="7"/>
  <c r="R12" i="7"/>
  <c r="U12" i="7"/>
  <c r="X12" i="7"/>
  <c r="V12" i="7"/>
  <c r="M12" i="7"/>
  <c r="W12" i="7"/>
  <c r="Q12" i="7"/>
  <c r="T12" i="7"/>
  <c r="R2" i="27"/>
  <c r="Q2" i="27"/>
  <c r="P2" i="27"/>
  <c r="O2" i="27"/>
  <c r="N2" i="27"/>
  <c r="M2" i="27"/>
  <c r="K2" i="27"/>
  <c r="J2" i="27"/>
  <c r="I2" i="27"/>
  <c r="T2" i="27"/>
  <c r="S2" i="27"/>
  <c r="L2" i="27"/>
  <c r="AI9" i="7"/>
  <c r="AH9" i="7"/>
  <c r="AG9" i="7"/>
  <c r="AF9" i="7"/>
  <c r="AE9" i="7"/>
  <c r="AD9" i="7"/>
  <c r="AC9" i="7"/>
  <c r="AB9" i="7"/>
  <c r="AA9" i="7"/>
  <c r="Z9" i="7"/>
  <c r="AK9" i="7"/>
  <c r="AJ9" i="7"/>
  <c r="F5" i="27"/>
  <c r="G5" i="2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Solomon</author>
  </authors>
  <commentList>
    <comment ref="F1" authorId="0" shapeId="0" xr:uid="{9E173CDE-D12C-4347-9318-3A75E1E829F7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Programs are not charged the University fees during the summer semester</t>
        </r>
      </text>
    </comment>
    <comment ref="G1" authorId="0" shapeId="0" xr:uid="{15116A2E-1864-416E-9336-06961B592C44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Programs are not charged the University fees during the summer semester</t>
        </r>
      </text>
    </comment>
    <comment ref="H1" authorId="0" shapeId="0" xr:uid="{AED15AD8-139F-43C3-80F2-83B1D4FACCA4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Programs are not charged the University fees during the summer semester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Solomon</author>
  </authors>
  <commentList>
    <comment ref="A6" authorId="0" shapeId="0" xr:uid="{2D2CCFE1-78A7-477F-8D69-E6CB0D92CF78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Weeks cap at 12 in calculations</t>
        </r>
      </text>
    </comment>
    <comment ref="J12" authorId="0" shapeId="0" xr:uid="{36C470AF-11FC-4FF3-AA19-5950B115C8AC}">
      <text>
        <r>
          <rPr>
            <b/>
            <sz val="9"/>
            <color indexed="81"/>
            <rFont val="Tahoma"/>
            <family val="2"/>
          </rPr>
          <t>Nicole Solomon:</t>
        </r>
        <r>
          <rPr>
            <sz val="9"/>
            <color indexed="81"/>
            <rFont val="Tahoma"/>
            <family val="2"/>
          </rPr>
          <t xml:space="preserve">
Personal expenses 0 if student is less than half-time</t>
        </r>
      </text>
    </comment>
  </commentList>
</comments>
</file>

<file path=xl/sharedStrings.xml><?xml version="1.0" encoding="utf-8"?>
<sst xmlns="http://schemas.openxmlformats.org/spreadsheetml/2006/main" count="311" uniqueCount="100">
  <si>
    <t>Transportation</t>
  </si>
  <si>
    <t>Resident</t>
  </si>
  <si>
    <t>Non-Resident</t>
  </si>
  <si>
    <t>Personal</t>
  </si>
  <si>
    <t>UG</t>
  </si>
  <si>
    <t>Updated?</t>
  </si>
  <si>
    <t>Y</t>
  </si>
  <si>
    <t>&gt;=12</t>
  </si>
  <si>
    <t>&gt;=9 but &lt;=11</t>
  </si>
  <si>
    <t>&gt;=6 but &lt;=8</t>
  </si>
  <si>
    <t>&lt;=5</t>
  </si>
  <si>
    <t>Online Service Fee</t>
  </si>
  <si>
    <t>&lt;-- choose from drop-down options</t>
  </si>
  <si>
    <t>How many credit hours will you be taking in summer?</t>
  </si>
  <si>
    <t>&lt;-- enter number of credit hours</t>
  </si>
  <si>
    <t>Based on the Information You Provided, Your Estimated Summer Budget Is…</t>
  </si>
  <si>
    <r>
      <t xml:space="preserve">Estimated Tuition and Fees                                                </t>
    </r>
    <r>
      <rPr>
        <i/>
        <sz val="11"/>
        <rFont val="Arial"/>
        <family val="2"/>
      </rPr>
      <t>(value can change based on credit hours, residency, and level/college/major)</t>
    </r>
  </si>
  <si>
    <r>
      <t xml:space="preserve">Estimated Books and Supplies                                            </t>
    </r>
    <r>
      <rPr>
        <i/>
        <sz val="11"/>
        <rFont val="Arial"/>
        <family val="2"/>
      </rPr>
      <t>(value can change based on credit hours)</t>
    </r>
  </si>
  <si>
    <r>
      <t xml:space="preserve">Estimated Room and Board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</si>
  <si>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r>
      <t xml:space="preserve">Estimated Transportation                                                      </t>
    </r>
    <r>
      <rPr>
        <i/>
        <sz val="11"/>
        <rFont val="Arial"/>
        <family val="2"/>
      </rPr>
      <t>(value can change based on the weeks throughout the summer semester that you will be attending classes)</t>
    </r>
  </si>
  <si>
    <r>
      <t xml:space="preserve">Estimated Personal                                                              </t>
    </r>
    <r>
      <rPr>
        <i/>
        <sz val="11"/>
        <rFont val="Arial"/>
        <family val="2"/>
      </rPr>
      <t>(value can change based on both credit hours and weeks throughout the summer semester that you will be attending classes)</t>
    </r>
  </si>
  <si>
    <t>ESTIMATED TOTAL COST OF ATTENDANCE (for financial aid purposes; your estimated balance will be the estimated tuition and fees only unless living on-campus)</t>
  </si>
  <si>
    <t>&lt;-- enter number of weeks you will actually be attending classes</t>
  </si>
  <si>
    <t>Level</t>
  </si>
  <si>
    <t>Cost Element</t>
  </si>
  <si>
    <t>University Tuition</t>
  </si>
  <si>
    <t>Undergraduate</t>
  </si>
  <si>
    <t>University Fees</t>
  </si>
  <si>
    <t>Annual Amount</t>
  </si>
  <si>
    <t>Semester Amount</t>
  </si>
  <si>
    <t>Per Credit Hour</t>
  </si>
  <si>
    <t>Residency</t>
  </si>
  <si>
    <t>Tuition and Fees Combined: Annual</t>
  </si>
  <si>
    <t>Tuition and Fees Combined: Semester</t>
  </si>
  <si>
    <t>Tuition and Fees Combined: Per Credit Hour</t>
  </si>
  <si>
    <t>Off-Campus Room</t>
  </si>
  <si>
    <t>Off-Campus Board</t>
  </si>
  <si>
    <t>Amount for 32 Weeks</t>
  </si>
  <si>
    <t>Per Week</t>
  </si>
  <si>
    <t>Room and Board Combined: 32 Weeks</t>
  </si>
  <si>
    <t>Room and Board Combined: Per Week</t>
  </si>
  <si>
    <t>All</t>
  </si>
  <si>
    <t>Books and Supplies</t>
  </si>
  <si>
    <t>N/A</t>
  </si>
  <si>
    <t>Program</t>
  </si>
  <si>
    <t>Resident Per Credit Hour</t>
  </si>
  <si>
    <t>Non-Resident Per Credit Hour</t>
  </si>
  <si>
    <t>Uncapped?</t>
  </si>
  <si>
    <t>N</t>
  </si>
  <si>
    <t>Online Fee?</t>
  </si>
  <si>
    <t>Choose Residency</t>
  </si>
  <si>
    <t>Choose your level, college, and/or program of study</t>
  </si>
  <si>
    <t>Graduate/Professional</t>
  </si>
  <si>
    <t>Choose Level</t>
  </si>
  <si>
    <t>How many weeks will you actively be taking classes throughout summer?</t>
  </si>
  <si>
    <t>Choose Level and College (Program)</t>
  </si>
  <si>
    <t>Input</t>
  </si>
  <si>
    <t>Response</t>
  </si>
  <si>
    <t>Translated</t>
  </si>
  <si>
    <t>T&amp;F Calculation per Credit Hour</t>
  </si>
  <si>
    <t>Capped Hours</t>
  </si>
  <si>
    <t>Uncapped Hours</t>
  </si>
  <si>
    <t>Credit Hours</t>
  </si>
  <si>
    <t>Weeks</t>
  </si>
  <si>
    <t>Full-Time Hours for Level</t>
  </si>
  <si>
    <t>Hours for Calculation</t>
  </si>
  <si>
    <t>Tuition and Fees</t>
  </si>
  <si>
    <t>Resident Calculations in Next Cells (for testing)</t>
  </si>
  <si>
    <t>Non-Resident Calculations in Next Cells (for testing)</t>
  </si>
  <si>
    <t>Calculations by week (for testing)</t>
  </si>
  <si>
    <t>Room and Board Based on Weeks</t>
  </si>
  <si>
    <t>Personal Based on Credits</t>
  </si>
  <si>
    <t>Books Based on Credits</t>
  </si>
  <si>
    <t>R Transportation</t>
  </si>
  <si>
    <t>NR Transportation</t>
  </si>
  <si>
    <t>Transportation Based on Weeks</t>
  </si>
  <si>
    <t>Associate</t>
  </si>
  <si>
    <t>Metro</t>
  </si>
  <si>
    <t>Bachelor</t>
  </si>
  <si>
    <t>Associate - all other programs</t>
  </si>
  <si>
    <t>Associate - Applied Sciences</t>
  </si>
  <si>
    <t>Associate - Liberal Arts</t>
  </si>
  <si>
    <t>Associate - STEM</t>
  </si>
  <si>
    <t>Bachelor - all other programs</t>
  </si>
  <si>
    <t>Bachelor - Applied Sciences</t>
  </si>
  <si>
    <t>Bachelor - Liberal Arts</t>
  </si>
  <si>
    <t>Bachelor - Nursing</t>
  </si>
  <si>
    <t>Bachelor - STEM</t>
  </si>
  <si>
    <t>Metro Per Credit Hour</t>
  </si>
  <si>
    <t>Metro Tuition and College Tuition Per Credit Hour</t>
  </si>
  <si>
    <t>Non-Resident Tuition and College Tuition Per Credit Hour</t>
  </si>
  <si>
    <t>Resident Tuition and College Tuition Per Credit Hour</t>
  </si>
  <si>
    <t>Metro Calculations in Next Cells (for testing)</t>
  </si>
  <si>
    <t>Non-Resident or Metro</t>
  </si>
  <si>
    <t>Are you admitted as a WV Resident, Non-Resident of the State, or Metro student?</t>
  </si>
  <si>
    <t>&lt;-- Note: There are not Metro rates for the Associate - online programs or Bachelor - Nursing</t>
  </si>
  <si>
    <t>Input Your Anticipated Summer Information Below for the Keyser Campus</t>
  </si>
  <si>
    <t>University fees are charged only during the Fall and Spring semesters.</t>
  </si>
  <si>
    <t>Associate - Online Business Administration (AA)</t>
  </si>
  <si>
    <t>Associate - General Studies (AA Arts and Sciences)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</si>
</sst>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5" tint="-0.249977111117893"/>
      <name val="Arial"/>
      <family val="2"/>
    </font>
    <font>
      <sz val="11"/>
      <color theme="1" tint="4.9989318521683403E-2"/>
      <name val="Arial"/>
      <family val="2"/>
    </font>
    <font>
      <sz val="11"/>
      <color theme="4" tint="-0.249977111117893"/>
      <name val="Arial"/>
      <family val="2"/>
    </font>
    <font>
      <sz val="11"/>
      <color theme="8" tint="-0.499984740745262"/>
      <name val="Arial"/>
      <family val="2"/>
    </font>
    <font>
      <sz val="11"/>
      <color theme="9" tint="-0.249977111117893"/>
      <name val="Arial"/>
      <family val="2"/>
    </font>
    <font>
      <i/>
      <sz val="11"/>
      <color theme="4" tint="-0.249977111117893"/>
      <name val="Arial"/>
      <family val="2"/>
    </font>
    <font>
      <i/>
      <sz val="11"/>
      <color theme="8" tint="-0.499984740745262"/>
      <name val="Arial"/>
      <family val="2"/>
    </font>
    <font>
      <sz val="11"/>
      <color theme="7" tint="0.39997558519241921"/>
      <name val="Arial"/>
      <family val="2"/>
    </font>
    <font>
      <sz val="11"/>
      <color theme="2" tint="-0.749992370372631"/>
      <name val="Arial"/>
      <family val="2"/>
    </font>
    <font>
      <sz val="11"/>
      <color theme="6" tint="-0.499984740745262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i/>
      <sz val="11"/>
      <color theme="0"/>
      <name val="Arial"/>
      <family val="2"/>
    </font>
    <font>
      <sz val="11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1"/>
      <color theme="7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6" fillId="0" borderId="0"/>
    <xf numFmtId="0" fontId="2" fillId="0" borderId="0"/>
    <xf numFmtId="44" fontId="14" fillId="0" borderId="0" applyFont="0" applyFill="0" applyBorder="0" applyAlignment="0" applyProtection="0"/>
    <xf numFmtId="0" fontId="15" fillId="7" borderId="3" applyNumberFormat="0" applyAlignment="0" applyProtection="0"/>
    <xf numFmtId="0" fontId="16" fillId="8" borderId="3" applyNumberFormat="0" applyAlignment="0" applyProtection="0"/>
    <xf numFmtId="0" fontId="17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Border="1" applyProtection="1"/>
    <xf numFmtId="0" fontId="5" fillId="0" borderId="0" xfId="0" applyFont="1"/>
    <xf numFmtId="0" fontId="0" fillId="6" borderId="0" xfId="0" applyFill="1"/>
    <xf numFmtId="0" fontId="0" fillId="6" borderId="0" xfId="0" applyFill="1" applyAlignment="1">
      <alignment vertical="top"/>
    </xf>
    <xf numFmtId="0" fontId="12" fillId="2" borderId="2" xfId="0" applyFont="1" applyFill="1" applyBorder="1" applyAlignment="1" applyProtection="1">
      <alignment horizontal="center" vertical="top"/>
      <protection locked="0"/>
    </xf>
    <xf numFmtId="0" fontId="0" fillId="6" borderId="0" xfId="0" applyFill="1" applyAlignment="1">
      <alignment horizontal="center" vertical="top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6" borderId="0" xfId="0" applyFont="1" applyFill="1" applyBorder="1" applyAlignment="1" applyProtection="1">
      <alignment vertical="top"/>
    </xf>
    <xf numFmtId="0" fontId="11" fillId="0" borderId="0" xfId="0" applyFont="1" applyAlignment="1">
      <alignment vertical="top"/>
    </xf>
    <xf numFmtId="0" fontId="10" fillId="2" borderId="1" xfId="0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10" fillId="3" borderId="1" xfId="0" applyFont="1" applyFill="1" applyBorder="1" applyAlignment="1" applyProtection="1">
      <alignment vertical="top" wrapText="1"/>
    </xf>
    <xf numFmtId="0" fontId="8" fillId="3" borderId="1" xfId="0" applyFont="1" applyFill="1" applyBorder="1" applyAlignment="1" applyProtection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9" fontId="10" fillId="0" borderId="0" xfId="0" applyNumberFormat="1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1" fillId="0" borderId="0" xfId="0" applyFont="1" applyBorder="1" applyAlignment="1"/>
    <xf numFmtId="0" fontId="18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>
      <alignment wrapText="1"/>
    </xf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29" fillId="0" borderId="0" xfId="0" applyFont="1" applyBorder="1" applyAlignment="1"/>
    <xf numFmtId="0" fontId="30" fillId="0" borderId="0" xfId="0" applyFont="1" applyBorder="1" applyAlignment="1"/>
    <xf numFmtId="0" fontId="25" fillId="0" borderId="0" xfId="0" applyFont="1" applyBorder="1" applyAlignment="1"/>
    <xf numFmtId="0" fontId="20" fillId="0" borderId="0" xfId="0" applyFont="1" applyFill="1" applyBorder="1" applyAlignment="1">
      <alignment wrapText="1"/>
    </xf>
    <xf numFmtId="0" fontId="20" fillId="4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165" fontId="31" fillId="7" borderId="3" xfId="4" applyNumberFormat="1" applyFont="1"/>
    <xf numFmtId="44" fontId="32" fillId="8" borderId="3" xfId="5" applyNumberFormat="1" applyFont="1"/>
    <xf numFmtId="165" fontId="32" fillId="8" borderId="3" xfId="5" applyNumberFormat="1" applyFont="1"/>
    <xf numFmtId="0" fontId="33" fillId="0" borderId="0" xfId="6" applyFont="1" applyAlignment="1">
      <alignment horizontal="center"/>
    </xf>
    <xf numFmtId="0" fontId="31" fillId="7" borderId="3" xfId="4" applyFont="1" applyAlignment="1">
      <alignment horizontal="center"/>
    </xf>
    <xf numFmtId="165" fontId="32" fillId="8" borderId="0" xfId="3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/>
    <xf numFmtId="165" fontId="31" fillId="7" borderId="3" xfId="3" applyNumberFormat="1" applyFont="1" applyFill="1" applyBorder="1"/>
    <xf numFmtId="165" fontId="33" fillId="0" borderId="3" xfId="3" applyNumberFormat="1" applyFont="1" applyBorder="1" applyAlignment="1">
      <alignment horizontal="center"/>
    </xf>
    <xf numFmtId="165" fontId="31" fillId="7" borderId="0" xfId="3" applyNumberFormat="1" applyFont="1" applyFill="1" applyBorder="1" applyAlignment="1">
      <alignment horizontal="center"/>
    </xf>
    <xf numFmtId="0" fontId="10" fillId="2" borderId="2" xfId="0" applyFont="1" applyFill="1" applyBorder="1" applyAlignment="1" applyProtection="1">
      <alignment vertical="top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17" fillId="0" borderId="0" xfId="6" applyAlignment="1">
      <alignment horizontal="center" wrapText="1"/>
    </xf>
    <xf numFmtId="0" fontId="17" fillId="0" borderId="0" xfId="6" applyNumberFormat="1" applyAlignment="1">
      <alignment horizontal="center" wrapText="1"/>
    </xf>
    <xf numFmtId="164" fontId="12" fillId="3" borderId="2" xfId="0" applyNumberFormat="1" applyFont="1" applyFill="1" applyBorder="1" applyAlignment="1" applyProtection="1">
      <alignment horizontal="right" vertical="top" wrapText="1"/>
      <protection hidden="1"/>
    </xf>
    <xf numFmtId="165" fontId="20" fillId="0" borderId="0" xfId="0" applyNumberFormat="1" applyFont="1" applyBorder="1" applyAlignment="1"/>
    <xf numFmtId="0" fontId="36" fillId="9" borderId="0" xfId="0" applyFont="1" applyFill="1" applyBorder="1" applyAlignment="1">
      <alignment horizontal="center" wrapText="1"/>
    </xf>
    <xf numFmtId="0" fontId="24" fillId="9" borderId="0" xfId="0" applyFont="1" applyFill="1" applyBorder="1" applyAlignment="1"/>
    <xf numFmtId="0" fontId="19" fillId="10" borderId="0" xfId="0" applyFont="1" applyFill="1" applyBorder="1" applyAlignment="1">
      <alignment horizontal="center" wrapText="1"/>
    </xf>
    <xf numFmtId="0" fontId="36" fillId="11" borderId="0" xfId="0" applyFont="1" applyFill="1" applyBorder="1" applyAlignment="1">
      <alignment horizontal="center" wrapText="1"/>
    </xf>
    <xf numFmtId="0" fontId="37" fillId="11" borderId="0" xfId="0" applyFont="1" applyFill="1" applyBorder="1" applyAlignment="1"/>
    <xf numFmtId="0" fontId="19" fillId="12" borderId="0" xfId="0" applyFont="1" applyFill="1" applyBorder="1" applyAlignment="1">
      <alignment horizontal="center" wrapText="1"/>
    </xf>
    <xf numFmtId="0" fontId="34" fillId="0" borderId="0" xfId="0" applyFont="1"/>
    <xf numFmtId="44" fontId="12" fillId="0" borderId="0" xfId="0" applyNumberFormat="1" applyFont="1"/>
    <xf numFmtId="0" fontId="35" fillId="0" borderId="0" xfId="0" applyFont="1"/>
    <xf numFmtId="0" fontId="34" fillId="0" borderId="0" xfId="0" applyNumberFormat="1" applyFont="1"/>
    <xf numFmtId="0" fontId="34" fillId="0" borderId="0" xfId="3" applyNumberFormat="1" applyFont="1"/>
    <xf numFmtId="164" fontId="10" fillId="5" borderId="2" xfId="0" applyNumberFormat="1" applyFont="1" applyFill="1" applyBorder="1" applyAlignment="1" applyProtection="1">
      <alignment horizontal="right" vertical="top"/>
      <protection hidden="1"/>
    </xf>
    <xf numFmtId="0" fontId="40" fillId="0" borderId="0" xfId="0" applyFont="1"/>
    <xf numFmtId="0" fontId="36" fillId="13" borderId="0" xfId="0" applyFont="1" applyFill="1" applyBorder="1" applyAlignment="1">
      <alignment horizontal="center" wrapText="1"/>
    </xf>
    <xf numFmtId="0" fontId="41" fillId="13" borderId="0" xfId="0" applyFont="1" applyFill="1" applyBorder="1" applyAlignment="1"/>
    <xf numFmtId="0" fontId="19" fillId="14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4" borderId="0" xfId="0" applyFont="1" applyFill="1"/>
    <xf numFmtId="0" fontId="12" fillId="4" borderId="0" xfId="0" applyFont="1" applyFill="1" applyAlignment="1">
      <alignment wrapText="1"/>
    </xf>
    <xf numFmtId="0" fontId="1" fillId="4" borderId="0" xfId="0" applyFont="1" applyFill="1" applyBorder="1" applyAlignment="1">
      <alignment wrapText="1"/>
    </xf>
  </cellXfs>
  <cellStyles count="7">
    <cellStyle name="Calculation" xfId="5" builtinId="22"/>
    <cellStyle name="Currency" xfId="3" builtinId="4"/>
    <cellStyle name="Explanatory Text" xfId="6" builtinId="53"/>
    <cellStyle name="Input" xfId="4" builtinId="20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FF66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N23"/>
  <sheetViews>
    <sheetView tabSelected="1" workbookViewId="0">
      <selection activeCell="B5" sqref="B5"/>
    </sheetView>
  </sheetViews>
  <sheetFormatPr defaultRowHeight="11.25"/>
  <cols>
    <col min="1" max="1" width="46.42578125" style="1" customWidth="1"/>
    <col min="2" max="2" width="91" style="1" customWidth="1"/>
    <col min="3" max="3" width="33.42578125" style="1" bestFit="1" customWidth="1"/>
    <col min="4" max="4" width="5.7109375" style="1" customWidth="1"/>
    <col min="5" max="5" width="1.28515625" style="1" customWidth="1"/>
    <col min="6" max="6" width="40.28515625" style="1" customWidth="1"/>
    <col min="7" max="7" width="2.7109375" style="1" customWidth="1"/>
    <col min="8" max="8" width="1.28515625" style="1" customWidth="1"/>
    <col min="9" max="9" width="13" style="1" customWidth="1"/>
    <col min="10" max="10" width="1.28515625" style="1" customWidth="1"/>
    <col min="11" max="11" width="8.85546875" style="1" customWidth="1"/>
    <col min="12" max="12" width="1.28515625" style="1" customWidth="1"/>
    <col min="13" max="13" width="7.5703125" style="1" customWidth="1"/>
    <col min="14" max="14" width="2.7109375" style="1" customWidth="1"/>
    <col min="15" max="31" width="9.140625" style="1"/>
    <col min="32" max="32" width="9.140625" style="1" customWidth="1"/>
    <col min="33" max="16384" width="9.140625" style="1"/>
  </cols>
  <sheetData>
    <row r="1" spans="1:14" customFormat="1" ht="15.75">
      <c r="A1" s="8" t="s">
        <v>96</v>
      </c>
      <c r="B1" s="4"/>
      <c r="C1" s="4"/>
      <c r="D1" s="4"/>
    </row>
    <row r="2" spans="1:14" customFormat="1" ht="12.75">
      <c r="A2" s="4"/>
      <c r="B2" s="4"/>
      <c r="C2" s="4"/>
      <c r="D2" s="3"/>
    </row>
    <row r="3" spans="1:14" customFormat="1" ht="30">
      <c r="A3" s="49" t="s">
        <v>94</v>
      </c>
      <c r="B3" s="5" t="s">
        <v>50</v>
      </c>
      <c r="C3" s="9" t="s">
        <v>12</v>
      </c>
      <c r="D3" s="3"/>
    </row>
    <row r="4" spans="1:14" customFormat="1" ht="12.75">
      <c r="A4" s="4"/>
      <c r="B4" s="6"/>
      <c r="C4" s="4"/>
      <c r="D4" s="3"/>
    </row>
    <row r="5" spans="1:14" customFormat="1" ht="30">
      <c r="A5" s="10" t="s">
        <v>51</v>
      </c>
      <c r="B5" s="7" t="s">
        <v>55</v>
      </c>
      <c r="C5" s="9" t="s">
        <v>12</v>
      </c>
      <c r="D5" s="3"/>
    </row>
    <row r="6" spans="1:14" customFormat="1" ht="12.75">
      <c r="A6" s="4"/>
      <c r="B6" s="6"/>
      <c r="C6" s="4"/>
      <c r="D6" s="3"/>
    </row>
    <row r="7" spans="1:14" customFormat="1" ht="30">
      <c r="A7" s="10" t="s">
        <v>13</v>
      </c>
      <c r="B7" s="5">
        <v>1</v>
      </c>
      <c r="C7" s="9" t="s">
        <v>14</v>
      </c>
      <c r="D7" s="3"/>
    </row>
    <row r="8" spans="1:14" customFormat="1" ht="12.75">
      <c r="A8" s="4"/>
      <c r="B8" s="6"/>
      <c r="C8" s="4"/>
      <c r="D8" s="3"/>
    </row>
    <row r="9" spans="1:14" customFormat="1" ht="30">
      <c r="A9" s="10" t="s">
        <v>54</v>
      </c>
      <c r="B9" s="5">
        <v>1</v>
      </c>
      <c r="C9" s="14" t="s">
        <v>22</v>
      </c>
      <c r="D9" s="3"/>
    </row>
    <row r="10" spans="1:14" customFormat="1" ht="12.75">
      <c r="A10" s="4"/>
      <c r="B10" s="4"/>
      <c r="C10" s="4"/>
      <c r="D10" s="3"/>
    </row>
    <row r="11" spans="1:14" customFormat="1" ht="12.75">
      <c r="A11" s="4"/>
      <c r="B11" s="4"/>
      <c r="C11" s="4"/>
      <c r="D11" s="3"/>
    </row>
    <row r="12" spans="1:14" customFormat="1" ht="12.75">
      <c r="A12" s="11"/>
      <c r="B12" s="11"/>
      <c r="C12" s="11"/>
    </row>
    <row r="13" spans="1:14" customFormat="1" ht="12.75">
      <c r="A13" s="11"/>
      <c r="B13" s="11"/>
      <c r="C13" s="11"/>
    </row>
    <row r="14" spans="1:14" customFormat="1" ht="15.75">
      <c r="A14" s="8" t="s">
        <v>15</v>
      </c>
      <c r="B14" s="4"/>
      <c r="C14" s="4"/>
      <c r="D14" s="3"/>
    </row>
    <row r="15" spans="1:14" ht="12.75">
      <c r="A15" s="4"/>
      <c r="B15" s="4"/>
      <c r="C15" s="4"/>
      <c r="D15" s="3"/>
    </row>
    <row r="16" spans="1:14" ht="43.5">
      <c r="A16" s="12" t="s">
        <v>16</v>
      </c>
      <c r="B16" s="57" t="e">
        <f>IF(Calcs!B14&gt;0,Calcs!B14,"#VALUE")</f>
        <v>#VALUE!</v>
      </c>
      <c r="C16" s="14" t="s">
        <v>95</v>
      </c>
      <c r="D16" s="3"/>
      <c r="E16"/>
      <c r="F16"/>
      <c r="G16"/>
      <c r="H16"/>
      <c r="I16"/>
      <c r="J16"/>
      <c r="K16"/>
      <c r="L16"/>
      <c r="M16"/>
      <c r="N16"/>
    </row>
    <row r="17" spans="1:14" ht="29.25">
      <c r="A17" s="12" t="s">
        <v>17</v>
      </c>
      <c r="B17" s="57">
        <f>IF(Calcs!E12&gt;0,Calcs!E12,"#VALUE")</f>
        <v>119</v>
      </c>
      <c r="C17" s="4"/>
      <c r="D17" s="3"/>
      <c r="E17"/>
      <c r="F17"/>
      <c r="G17"/>
      <c r="H17"/>
      <c r="I17"/>
      <c r="J17"/>
      <c r="K17"/>
      <c r="L17"/>
      <c r="M17"/>
      <c r="N17"/>
    </row>
    <row r="18" spans="1:14" ht="57.75">
      <c r="A18" s="12" t="s">
        <v>18</v>
      </c>
      <c r="B18" s="57">
        <f>IF(Calcs!H11&gt;0,Calcs!H11,"#VALUE")</f>
        <v>268</v>
      </c>
      <c r="C18" s="4"/>
      <c r="D18" s="3"/>
      <c r="E18"/>
      <c r="F18"/>
      <c r="G18"/>
      <c r="H18"/>
      <c r="I18"/>
      <c r="J18"/>
      <c r="K18"/>
      <c r="L18"/>
      <c r="M18"/>
      <c r="N18"/>
    </row>
    <row r="19" spans="1:14" ht="57.75">
      <c r="A19" s="12" t="s">
        <v>19</v>
      </c>
      <c r="B19" s="57" t="str">
        <f>IF(Calcs!N12&gt;0,Calcs!N12,"#VALUE")</f>
        <v>#VALUE</v>
      </c>
      <c r="C19" s="4"/>
      <c r="D19" s="3"/>
      <c r="E19"/>
      <c r="F19"/>
      <c r="G19"/>
      <c r="H19"/>
      <c r="I19"/>
      <c r="J19"/>
      <c r="K19"/>
      <c r="L19"/>
      <c r="M19"/>
      <c r="N19"/>
    </row>
    <row r="20" spans="1:14" ht="57.75">
      <c r="A20" s="12" t="s">
        <v>20</v>
      </c>
      <c r="B20" s="57">
        <f>IF(Calcs!K12&gt;0,Calcs!K12,0)</f>
        <v>0</v>
      </c>
      <c r="C20" s="4"/>
      <c r="D20" s="3"/>
      <c r="E20"/>
      <c r="F20"/>
      <c r="G20"/>
      <c r="H20"/>
      <c r="I20"/>
      <c r="J20"/>
      <c r="K20"/>
      <c r="L20"/>
      <c r="M20"/>
      <c r="N20"/>
    </row>
    <row r="21" spans="1:14" ht="71.25">
      <c r="A21" s="13" t="s">
        <v>21</v>
      </c>
      <c r="B21" s="70" t="e">
        <f>SUM(B16:B20)</f>
        <v>#VALUE!</v>
      </c>
      <c r="C21" s="4"/>
      <c r="D21" s="3"/>
      <c r="E21"/>
      <c r="F21"/>
      <c r="G21"/>
      <c r="H21"/>
      <c r="I21"/>
      <c r="J21"/>
      <c r="K21"/>
      <c r="L21"/>
      <c r="M21"/>
      <c r="N21"/>
    </row>
    <row r="22" spans="1:14" ht="12.75">
      <c r="A22" s="3"/>
      <c r="B22" s="3"/>
      <c r="C22" s="3"/>
      <c r="D22" s="3"/>
    </row>
    <row r="23" spans="1:14" ht="12.75">
      <c r="A23" s="4"/>
      <c r="B23" s="4"/>
      <c r="C23" s="4"/>
      <c r="D23" s="3"/>
    </row>
  </sheetData>
  <dataConsolidate/>
  <phoneticPr fontId="3" type="noConversion"/>
  <dataValidations count="3">
    <dataValidation type="whole" operator="greaterThanOrEqual" showInputMessage="1" showErrorMessage="1" error="Enter whole number" prompt="Enter whole number" sqref="B9 B7" xr:uid="{00000000-0002-0000-0000-000002000000}">
      <formula1>1</formula1>
    </dataValidation>
    <dataValidation type="list" allowBlank="1" showInputMessage="1" showErrorMessage="1" sqref="B5" xr:uid="{00000000-0002-0000-0000-000003000000}">
      <formula1>Program</formula1>
    </dataValidation>
    <dataValidation type="list" allowBlank="1" showInputMessage="1" showErrorMessage="1" sqref="B3" xr:uid="{1CC5D8C5-1A7F-4527-851F-804CD7D38AB7}">
      <formula1>PSCResidency</formula1>
    </dataValidation>
  </dataValidations>
  <pageMargins left="0.5" right="0.5" top="0.5" bottom="0.5" header="0.3" footer="0.3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tabColor rgb="FF00B050"/>
    <pageSetUpPr fitToPage="1"/>
  </sheetPr>
  <dimension ref="A1:AX9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4" sqref="A14"/>
    </sheetView>
  </sheetViews>
  <sheetFormatPr defaultRowHeight="14.25"/>
  <cols>
    <col min="1" max="1" width="91.85546875" style="35" bestFit="1" customWidth="1"/>
    <col min="2" max="4" width="15.7109375" style="21" customWidth="1"/>
    <col min="5" max="5" width="9" style="21" customWidth="1"/>
    <col min="6" max="8" width="15.7109375" style="21" customWidth="1"/>
    <col min="9" max="9" width="15.85546875" style="21" bestFit="1" customWidth="1"/>
    <col min="10" max="10" width="15.85546875" style="21" customWidth="1"/>
    <col min="11" max="11" width="15.42578125" style="21" bestFit="1" customWidth="1"/>
    <col min="12" max="12" width="17.5703125" style="45" customWidth="1"/>
    <col min="13" max="17" width="8.7109375" style="22" bestFit="1" customWidth="1"/>
    <col min="18" max="24" width="9.85546875" style="22" bestFit="1" customWidth="1"/>
    <col min="25" max="25" width="17.5703125" style="22" customWidth="1"/>
    <col min="26" max="27" width="8.7109375" style="22" bestFit="1" customWidth="1"/>
    <col min="28" max="37" width="9.85546875" style="22" bestFit="1" customWidth="1"/>
    <col min="38" max="38" width="15.140625" style="22" customWidth="1"/>
    <col min="39" max="46" width="9.140625" style="22"/>
    <col min="47" max="50" width="9.85546875" style="22" bestFit="1" customWidth="1"/>
    <col min="51" max="16384" width="9.140625" style="22"/>
  </cols>
  <sheetData>
    <row r="1" spans="1:50" s="20" customFormat="1" ht="75">
      <c r="A1" s="44" t="s">
        <v>55</v>
      </c>
      <c r="B1" s="18" t="s">
        <v>45</v>
      </c>
      <c r="C1" s="18" t="s">
        <v>46</v>
      </c>
      <c r="D1" s="18" t="s">
        <v>88</v>
      </c>
      <c r="E1" s="20" t="s">
        <v>11</v>
      </c>
      <c r="F1" s="18" t="s">
        <v>91</v>
      </c>
      <c r="G1" s="18" t="s">
        <v>90</v>
      </c>
      <c r="H1" s="18" t="s">
        <v>89</v>
      </c>
      <c r="I1" s="20" t="s">
        <v>47</v>
      </c>
      <c r="J1" s="20" t="s">
        <v>49</v>
      </c>
      <c r="K1" s="37" t="s">
        <v>5</v>
      </c>
      <c r="L1" s="59" t="s">
        <v>67</v>
      </c>
      <c r="M1" s="61">
        <v>1</v>
      </c>
      <c r="N1" s="61">
        <v>2</v>
      </c>
      <c r="O1" s="61">
        <v>3</v>
      </c>
      <c r="P1" s="61">
        <v>4</v>
      </c>
      <c r="Q1" s="61">
        <v>5</v>
      </c>
      <c r="R1" s="61">
        <v>6</v>
      </c>
      <c r="S1" s="61">
        <v>7</v>
      </c>
      <c r="T1" s="61">
        <v>8</v>
      </c>
      <c r="U1" s="61">
        <v>9</v>
      </c>
      <c r="V1" s="61">
        <v>10</v>
      </c>
      <c r="W1" s="61">
        <v>11</v>
      </c>
      <c r="X1" s="61">
        <v>12</v>
      </c>
      <c r="Y1" s="62" t="s">
        <v>68</v>
      </c>
      <c r="Z1" s="64">
        <v>1</v>
      </c>
      <c r="AA1" s="64">
        <v>2</v>
      </c>
      <c r="AB1" s="64">
        <v>3</v>
      </c>
      <c r="AC1" s="64">
        <v>4</v>
      </c>
      <c r="AD1" s="64">
        <v>5</v>
      </c>
      <c r="AE1" s="64">
        <v>6</v>
      </c>
      <c r="AF1" s="64">
        <v>7</v>
      </c>
      <c r="AG1" s="64">
        <v>8</v>
      </c>
      <c r="AH1" s="64">
        <v>9</v>
      </c>
      <c r="AI1" s="64">
        <v>10</v>
      </c>
      <c r="AJ1" s="64">
        <v>11</v>
      </c>
      <c r="AK1" s="64">
        <v>12</v>
      </c>
      <c r="AL1" s="72" t="s">
        <v>92</v>
      </c>
      <c r="AM1" s="74">
        <v>1</v>
      </c>
      <c r="AN1" s="74">
        <v>2</v>
      </c>
      <c r="AO1" s="74">
        <v>3</v>
      </c>
      <c r="AP1" s="74">
        <v>4</v>
      </c>
      <c r="AQ1" s="74">
        <v>5</v>
      </c>
      <c r="AR1" s="74">
        <v>6</v>
      </c>
      <c r="AS1" s="74">
        <v>7</v>
      </c>
      <c r="AT1" s="74">
        <v>8</v>
      </c>
      <c r="AU1" s="74">
        <v>9</v>
      </c>
      <c r="AV1" s="74">
        <v>10</v>
      </c>
      <c r="AW1" s="74">
        <v>11</v>
      </c>
      <c r="AX1" s="74">
        <v>12</v>
      </c>
    </row>
    <row r="2" spans="1:50" ht="15">
      <c r="A2" s="36" t="s">
        <v>80</v>
      </c>
      <c r="B2" s="46">
        <v>9</v>
      </c>
      <c r="C2" s="46">
        <v>9</v>
      </c>
      <c r="D2" s="46">
        <v>9</v>
      </c>
      <c r="E2" s="47">
        <v>0</v>
      </c>
      <c r="F2" s="43">
        <f>B2+TF!$F$2</f>
        <v>182</v>
      </c>
      <c r="G2" s="43">
        <f>C2+TF!$F$4</f>
        <v>480</v>
      </c>
      <c r="H2" s="43">
        <f>D2+TF!$F$6</f>
        <v>300</v>
      </c>
      <c r="I2" s="42" t="s">
        <v>48</v>
      </c>
      <c r="J2" s="42" t="s">
        <v>48</v>
      </c>
      <c r="K2" s="42" t="s">
        <v>6</v>
      </c>
      <c r="L2" s="60" t="s">
        <v>43</v>
      </c>
      <c r="M2" s="58">
        <f>$F$2*M1</f>
        <v>182</v>
      </c>
      <c r="N2" s="58">
        <f t="shared" ref="N2:X2" si="0">$F$2*N1</f>
        <v>364</v>
      </c>
      <c r="O2" s="58">
        <f t="shared" si="0"/>
        <v>546</v>
      </c>
      <c r="P2" s="58">
        <f t="shared" si="0"/>
        <v>728</v>
      </c>
      <c r="Q2" s="58">
        <f t="shared" si="0"/>
        <v>910</v>
      </c>
      <c r="R2" s="58">
        <f t="shared" si="0"/>
        <v>1092</v>
      </c>
      <c r="S2" s="58">
        <f t="shared" si="0"/>
        <v>1274</v>
      </c>
      <c r="T2" s="58">
        <f t="shared" si="0"/>
        <v>1456</v>
      </c>
      <c r="U2" s="58">
        <f t="shared" si="0"/>
        <v>1638</v>
      </c>
      <c r="V2" s="58">
        <f t="shared" si="0"/>
        <v>1820</v>
      </c>
      <c r="W2" s="58">
        <f t="shared" si="0"/>
        <v>2002</v>
      </c>
      <c r="X2" s="58">
        <f t="shared" si="0"/>
        <v>2184</v>
      </c>
      <c r="Y2" s="63" t="s">
        <v>43</v>
      </c>
      <c r="Z2" s="58">
        <f>$G$2*Z1</f>
        <v>480</v>
      </c>
      <c r="AA2" s="58">
        <f t="shared" ref="AA2:AK2" si="1">$G$2*AA1</f>
        <v>960</v>
      </c>
      <c r="AB2" s="58">
        <f t="shared" si="1"/>
        <v>1440</v>
      </c>
      <c r="AC2" s="58">
        <f t="shared" si="1"/>
        <v>1920</v>
      </c>
      <c r="AD2" s="58">
        <f t="shared" si="1"/>
        <v>2400</v>
      </c>
      <c r="AE2" s="58">
        <f t="shared" si="1"/>
        <v>2880</v>
      </c>
      <c r="AF2" s="58">
        <f t="shared" si="1"/>
        <v>3360</v>
      </c>
      <c r="AG2" s="58">
        <f t="shared" si="1"/>
        <v>3840</v>
      </c>
      <c r="AH2" s="58">
        <f t="shared" si="1"/>
        <v>4320</v>
      </c>
      <c r="AI2" s="58">
        <f t="shared" si="1"/>
        <v>4800</v>
      </c>
      <c r="AJ2" s="58">
        <f t="shared" si="1"/>
        <v>5280</v>
      </c>
      <c r="AK2" s="58">
        <f t="shared" si="1"/>
        <v>5760</v>
      </c>
      <c r="AL2" s="73" t="s">
        <v>43</v>
      </c>
      <c r="AM2" s="58">
        <f>$H$2*AM1</f>
        <v>300</v>
      </c>
      <c r="AN2" s="58">
        <f t="shared" ref="AN2:AX2" si="2">$H$2*AN1</f>
        <v>600</v>
      </c>
      <c r="AO2" s="58">
        <f t="shared" si="2"/>
        <v>900</v>
      </c>
      <c r="AP2" s="58">
        <f t="shared" si="2"/>
        <v>1200</v>
      </c>
      <c r="AQ2" s="58">
        <f t="shared" si="2"/>
        <v>1500</v>
      </c>
      <c r="AR2" s="58">
        <f t="shared" si="2"/>
        <v>1800</v>
      </c>
      <c r="AS2" s="58">
        <f t="shared" si="2"/>
        <v>2100</v>
      </c>
      <c r="AT2" s="58">
        <f t="shared" si="2"/>
        <v>2400</v>
      </c>
      <c r="AU2" s="58">
        <f t="shared" si="2"/>
        <v>2700</v>
      </c>
      <c r="AV2" s="58">
        <f t="shared" si="2"/>
        <v>3000</v>
      </c>
      <c r="AW2" s="58">
        <f t="shared" si="2"/>
        <v>3300</v>
      </c>
      <c r="AX2" s="58">
        <f t="shared" si="2"/>
        <v>3600</v>
      </c>
    </row>
    <row r="3" spans="1:50" ht="15">
      <c r="A3" s="36" t="s">
        <v>81</v>
      </c>
      <c r="B3" s="46">
        <v>8</v>
      </c>
      <c r="C3" s="46">
        <v>8</v>
      </c>
      <c r="D3" s="46">
        <v>8</v>
      </c>
      <c r="E3" s="47">
        <v>0</v>
      </c>
      <c r="F3" s="43">
        <f>B3+TF!$F$2</f>
        <v>181</v>
      </c>
      <c r="G3" s="43">
        <f>C3+TF!$F$4</f>
        <v>479</v>
      </c>
      <c r="H3" s="43">
        <f>D3+TF!$F$6</f>
        <v>299</v>
      </c>
      <c r="I3" s="42" t="s">
        <v>48</v>
      </c>
      <c r="J3" s="42" t="s">
        <v>48</v>
      </c>
      <c r="K3" s="42" t="s">
        <v>6</v>
      </c>
      <c r="L3" s="60" t="s">
        <v>43</v>
      </c>
      <c r="M3" s="58">
        <f>$F$3*M1</f>
        <v>181</v>
      </c>
      <c r="N3" s="58">
        <f t="shared" ref="N3:X3" si="3">$F$3*N1</f>
        <v>362</v>
      </c>
      <c r="O3" s="58">
        <f t="shared" si="3"/>
        <v>543</v>
      </c>
      <c r="P3" s="58">
        <f t="shared" si="3"/>
        <v>724</v>
      </c>
      <c r="Q3" s="58">
        <f t="shared" si="3"/>
        <v>905</v>
      </c>
      <c r="R3" s="58">
        <f t="shared" si="3"/>
        <v>1086</v>
      </c>
      <c r="S3" s="58">
        <f t="shared" si="3"/>
        <v>1267</v>
      </c>
      <c r="T3" s="58">
        <f t="shared" si="3"/>
        <v>1448</v>
      </c>
      <c r="U3" s="58">
        <f t="shared" si="3"/>
        <v>1629</v>
      </c>
      <c r="V3" s="58">
        <f t="shared" si="3"/>
        <v>1810</v>
      </c>
      <c r="W3" s="58">
        <f t="shared" si="3"/>
        <v>1991</v>
      </c>
      <c r="X3" s="58">
        <f t="shared" si="3"/>
        <v>2172</v>
      </c>
      <c r="Y3" s="63" t="s">
        <v>43</v>
      </c>
      <c r="Z3" s="58">
        <f>$G$3*Z1</f>
        <v>479</v>
      </c>
      <c r="AA3" s="58">
        <f t="shared" ref="AA3:AK3" si="4">$G$3*AA1</f>
        <v>958</v>
      </c>
      <c r="AB3" s="58">
        <f t="shared" si="4"/>
        <v>1437</v>
      </c>
      <c r="AC3" s="58">
        <f t="shared" si="4"/>
        <v>1916</v>
      </c>
      <c r="AD3" s="58">
        <f t="shared" si="4"/>
        <v>2395</v>
      </c>
      <c r="AE3" s="58">
        <f t="shared" si="4"/>
        <v>2874</v>
      </c>
      <c r="AF3" s="58">
        <f t="shared" si="4"/>
        <v>3353</v>
      </c>
      <c r="AG3" s="58">
        <f t="shared" si="4"/>
        <v>3832</v>
      </c>
      <c r="AH3" s="58">
        <f t="shared" si="4"/>
        <v>4311</v>
      </c>
      <c r="AI3" s="58">
        <f t="shared" si="4"/>
        <v>4790</v>
      </c>
      <c r="AJ3" s="58">
        <f t="shared" si="4"/>
        <v>5269</v>
      </c>
      <c r="AK3" s="58">
        <f t="shared" si="4"/>
        <v>5748</v>
      </c>
      <c r="AL3" s="73" t="s">
        <v>43</v>
      </c>
      <c r="AM3" s="58">
        <f>$H$3*AM1</f>
        <v>299</v>
      </c>
      <c r="AN3" s="58">
        <f t="shared" ref="AN3:AX3" si="5">$H$3*AN1</f>
        <v>598</v>
      </c>
      <c r="AO3" s="58">
        <f t="shared" si="5"/>
        <v>897</v>
      </c>
      <c r="AP3" s="58">
        <f t="shared" si="5"/>
        <v>1196</v>
      </c>
      <c r="AQ3" s="58">
        <f t="shared" si="5"/>
        <v>1495</v>
      </c>
      <c r="AR3" s="58">
        <f t="shared" si="5"/>
        <v>1794</v>
      </c>
      <c r="AS3" s="58">
        <f t="shared" si="5"/>
        <v>2093</v>
      </c>
      <c r="AT3" s="58">
        <f t="shared" si="5"/>
        <v>2392</v>
      </c>
      <c r="AU3" s="58">
        <f t="shared" si="5"/>
        <v>2691</v>
      </c>
      <c r="AV3" s="58">
        <f t="shared" si="5"/>
        <v>2990</v>
      </c>
      <c r="AW3" s="58">
        <f t="shared" si="5"/>
        <v>3289</v>
      </c>
      <c r="AX3" s="58">
        <f t="shared" si="5"/>
        <v>3588</v>
      </c>
    </row>
    <row r="4" spans="1:50" s="30" customFormat="1" ht="15">
      <c r="A4" s="36" t="s">
        <v>82</v>
      </c>
      <c r="B4" s="46">
        <v>10</v>
      </c>
      <c r="C4" s="46">
        <v>10</v>
      </c>
      <c r="D4" s="46">
        <v>10</v>
      </c>
      <c r="E4" s="47">
        <v>0</v>
      </c>
      <c r="F4" s="43">
        <f>B4+TF!$F$2</f>
        <v>183</v>
      </c>
      <c r="G4" s="43">
        <f>C4+TF!$F$4</f>
        <v>481</v>
      </c>
      <c r="H4" s="43">
        <f>D4+TF!$F$6</f>
        <v>301</v>
      </c>
      <c r="I4" s="42" t="s">
        <v>48</v>
      </c>
      <c r="J4" s="42" t="s">
        <v>48</v>
      </c>
      <c r="K4" s="42" t="s">
        <v>6</v>
      </c>
      <c r="L4" s="60" t="s">
        <v>43</v>
      </c>
      <c r="M4" s="58">
        <f>$F$4*M1</f>
        <v>183</v>
      </c>
      <c r="N4" s="58">
        <f t="shared" ref="N4:X4" si="6">$F$4*N1</f>
        <v>366</v>
      </c>
      <c r="O4" s="58">
        <f t="shared" si="6"/>
        <v>549</v>
      </c>
      <c r="P4" s="58">
        <f t="shared" si="6"/>
        <v>732</v>
      </c>
      <c r="Q4" s="58">
        <f t="shared" si="6"/>
        <v>915</v>
      </c>
      <c r="R4" s="58">
        <f t="shared" si="6"/>
        <v>1098</v>
      </c>
      <c r="S4" s="58">
        <f t="shared" si="6"/>
        <v>1281</v>
      </c>
      <c r="T4" s="58">
        <f t="shared" si="6"/>
        <v>1464</v>
      </c>
      <c r="U4" s="58">
        <f t="shared" si="6"/>
        <v>1647</v>
      </c>
      <c r="V4" s="58">
        <f t="shared" si="6"/>
        <v>1830</v>
      </c>
      <c r="W4" s="58">
        <f t="shared" si="6"/>
        <v>2013</v>
      </c>
      <c r="X4" s="58">
        <f t="shared" si="6"/>
        <v>2196</v>
      </c>
      <c r="Y4" s="63" t="s">
        <v>43</v>
      </c>
      <c r="Z4" s="58">
        <f>$G$4*Z1</f>
        <v>481</v>
      </c>
      <c r="AA4" s="58">
        <f t="shared" ref="AA4:AK4" si="7">$G$4*AA1</f>
        <v>962</v>
      </c>
      <c r="AB4" s="58">
        <f t="shared" si="7"/>
        <v>1443</v>
      </c>
      <c r="AC4" s="58">
        <f t="shared" si="7"/>
        <v>1924</v>
      </c>
      <c r="AD4" s="58">
        <f t="shared" si="7"/>
        <v>2405</v>
      </c>
      <c r="AE4" s="58">
        <f t="shared" si="7"/>
        <v>2886</v>
      </c>
      <c r="AF4" s="58">
        <f t="shared" si="7"/>
        <v>3367</v>
      </c>
      <c r="AG4" s="58">
        <f t="shared" si="7"/>
        <v>3848</v>
      </c>
      <c r="AH4" s="58">
        <f t="shared" si="7"/>
        <v>4329</v>
      </c>
      <c r="AI4" s="58">
        <f t="shared" si="7"/>
        <v>4810</v>
      </c>
      <c r="AJ4" s="58">
        <f t="shared" si="7"/>
        <v>5291</v>
      </c>
      <c r="AK4" s="58">
        <f t="shared" si="7"/>
        <v>5772</v>
      </c>
      <c r="AL4" s="73" t="s">
        <v>43</v>
      </c>
      <c r="AM4" s="58">
        <f>$H$4*AM1</f>
        <v>301</v>
      </c>
      <c r="AN4" s="58">
        <f t="shared" ref="AN4:AX4" si="8">$H$4*AN1</f>
        <v>602</v>
      </c>
      <c r="AO4" s="58">
        <f t="shared" si="8"/>
        <v>903</v>
      </c>
      <c r="AP4" s="58">
        <f t="shared" si="8"/>
        <v>1204</v>
      </c>
      <c r="AQ4" s="58">
        <f t="shared" si="8"/>
        <v>1505</v>
      </c>
      <c r="AR4" s="58">
        <f t="shared" si="8"/>
        <v>1806</v>
      </c>
      <c r="AS4" s="58">
        <f t="shared" si="8"/>
        <v>2107</v>
      </c>
      <c r="AT4" s="58">
        <f t="shared" si="8"/>
        <v>2408</v>
      </c>
      <c r="AU4" s="58">
        <f t="shared" si="8"/>
        <v>2709</v>
      </c>
      <c r="AV4" s="58">
        <f t="shared" si="8"/>
        <v>3010</v>
      </c>
      <c r="AW4" s="58">
        <f t="shared" si="8"/>
        <v>3311</v>
      </c>
      <c r="AX4" s="58">
        <f t="shared" si="8"/>
        <v>3612</v>
      </c>
    </row>
    <row r="5" spans="1:50" s="30" customFormat="1">
      <c r="A5" s="86" t="s">
        <v>98</v>
      </c>
      <c r="B5" s="46">
        <v>58</v>
      </c>
      <c r="C5" s="46">
        <v>58</v>
      </c>
      <c r="D5" s="46">
        <v>58</v>
      </c>
      <c r="E5" s="47">
        <v>0</v>
      </c>
      <c r="F5" s="46">
        <v>231</v>
      </c>
      <c r="G5" s="46">
        <v>231</v>
      </c>
      <c r="H5" s="46">
        <v>231</v>
      </c>
      <c r="I5" s="42" t="s">
        <v>48</v>
      </c>
      <c r="J5" s="42" t="s">
        <v>6</v>
      </c>
      <c r="K5" s="42" t="s">
        <v>6</v>
      </c>
      <c r="L5" s="60" t="s">
        <v>43</v>
      </c>
      <c r="M5" s="58">
        <f>$F$5*M1</f>
        <v>231</v>
      </c>
      <c r="N5" s="58">
        <f t="shared" ref="N5:X5" si="9">$F$5*N1</f>
        <v>462</v>
      </c>
      <c r="O5" s="58">
        <f t="shared" si="9"/>
        <v>693</v>
      </c>
      <c r="P5" s="58">
        <f t="shared" si="9"/>
        <v>924</v>
      </c>
      <c r="Q5" s="58">
        <f t="shared" si="9"/>
        <v>1155</v>
      </c>
      <c r="R5" s="58">
        <f t="shared" si="9"/>
        <v>1386</v>
      </c>
      <c r="S5" s="58">
        <f t="shared" si="9"/>
        <v>1617</v>
      </c>
      <c r="T5" s="58">
        <f t="shared" si="9"/>
        <v>1848</v>
      </c>
      <c r="U5" s="58">
        <f t="shared" si="9"/>
        <v>2079</v>
      </c>
      <c r="V5" s="58">
        <f t="shared" si="9"/>
        <v>2310</v>
      </c>
      <c r="W5" s="58">
        <f t="shared" si="9"/>
        <v>2541</v>
      </c>
      <c r="X5" s="58">
        <f t="shared" si="9"/>
        <v>2772</v>
      </c>
      <c r="Y5" s="63" t="s">
        <v>43</v>
      </c>
      <c r="Z5" s="58">
        <f>$G$5*Z1</f>
        <v>231</v>
      </c>
      <c r="AA5" s="58">
        <f t="shared" ref="AA5:AK5" si="10">$G$5*AA1</f>
        <v>462</v>
      </c>
      <c r="AB5" s="58">
        <f t="shared" si="10"/>
        <v>693</v>
      </c>
      <c r="AC5" s="58">
        <f t="shared" si="10"/>
        <v>924</v>
      </c>
      <c r="AD5" s="58">
        <f t="shared" si="10"/>
        <v>1155</v>
      </c>
      <c r="AE5" s="58">
        <f t="shared" si="10"/>
        <v>1386</v>
      </c>
      <c r="AF5" s="58">
        <f t="shared" si="10"/>
        <v>1617</v>
      </c>
      <c r="AG5" s="58">
        <f t="shared" si="10"/>
        <v>1848</v>
      </c>
      <c r="AH5" s="58">
        <f t="shared" si="10"/>
        <v>2079</v>
      </c>
      <c r="AI5" s="58">
        <f t="shared" si="10"/>
        <v>2310</v>
      </c>
      <c r="AJ5" s="58">
        <f t="shared" si="10"/>
        <v>2541</v>
      </c>
      <c r="AK5" s="58">
        <f t="shared" si="10"/>
        <v>2772</v>
      </c>
      <c r="AL5" s="73" t="s">
        <v>43</v>
      </c>
      <c r="AM5" s="58">
        <f>$H$5*AM1</f>
        <v>231</v>
      </c>
      <c r="AN5" s="58">
        <f t="shared" ref="AN5:AX5" si="11">$H$5*AN1</f>
        <v>462</v>
      </c>
      <c r="AO5" s="58">
        <f t="shared" si="11"/>
        <v>693</v>
      </c>
      <c r="AP5" s="58">
        <f t="shared" si="11"/>
        <v>924</v>
      </c>
      <c r="AQ5" s="58">
        <f t="shared" si="11"/>
        <v>1155</v>
      </c>
      <c r="AR5" s="58">
        <f t="shared" si="11"/>
        <v>1386</v>
      </c>
      <c r="AS5" s="58">
        <f t="shared" si="11"/>
        <v>1617</v>
      </c>
      <c r="AT5" s="58">
        <f t="shared" si="11"/>
        <v>1848</v>
      </c>
      <c r="AU5" s="58">
        <f t="shared" si="11"/>
        <v>2079</v>
      </c>
      <c r="AV5" s="58">
        <f t="shared" si="11"/>
        <v>2310</v>
      </c>
      <c r="AW5" s="58">
        <f t="shared" si="11"/>
        <v>2541</v>
      </c>
      <c r="AX5" s="58">
        <f t="shared" si="11"/>
        <v>2772</v>
      </c>
    </row>
    <row r="6" spans="1:50" s="30" customFormat="1">
      <c r="A6" s="86" t="s">
        <v>99</v>
      </c>
      <c r="B6" s="46">
        <v>59</v>
      </c>
      <c r="C6" s="46">
        <v>59</v>
      </c>
      <c r="D6" s="46">
        <v>59</v>
      </c>
      <c r="E6" s="47">
        <v>0</v>
      </c>
      <c r="F6" s="46">
        <v>232</v>
      </c>
      <c r="G6" s="46">
        <v>232</v>
      </c>
      <c r="H6" s="46">
        <v>232</v>
      </c>
      <c r="I6" s="42" t="s">
        <v>48</v>
      </c>
      <c r="J6" s="42" t="s">
        <v>6</v>
      </c>
      <c r="K6" s="42" t="s">
        <v>6</v>
      </c>
      <c r="L6" s="60" t="s">
        <v>43</v>
      </c>
      <c r="M6" s="58">
        <f t="shared" ref="M6:X6" si="12">$F$6*M1</f>
        <v>232</v>
      </c>
      <c r="N6" s="58">
        <f t="shared" si="12"/>
        <v>464</v>
      </c>
      <c r="O6" s="58">
        <f t="shared" si="12"/>
        <v>696</v>
      </c>
      <c r="P6" s="58">
        <f t="shared" si="12"/>
        <v>928</v>
      </c>
      <c r="Q6" s="58">
        <f t="shared" si="12"/>
        <v>1160</v>
      </c>
      <c r="R6" s="58">
        <f t="shared" si="12"/>
        <v>1392</v>
      </c>
      <c r="S6" s="58">
        <f t="shared" si="12"/>
        <v>1624</v>
      </c>
      <c r="T6" s="58">
        <f t="shared" si="12"/>
        <v>1856</v>
      </c>
      <c r="U6" s="58">
        <f t="shared" si="12"/>
        <v>2088</v>
      </c>
      <c r="V6" s="58">
        <f t="shared" si="12"/>
        <v>2320</v>
      </c>
      <c r="W6" s="58">
        <f t="shared" si="12"/>
        <v>2552</v>
      </c>
      <c r="X6" s="58">
        <f t="shared" si="12"/>
        <v>2784</v>
      </c>
      <c r="Y6" s="63" t="s">
        <v>43</v>
      </c>
      <c r="Z6" s="58">
        <f t="shared" ref="Z6:AK6" si="13">$G$6*Z1</f>
        <v>232</v>
      </c>
      <c r="AA6" s="58">
        <f t="shared" si="13"/>
        <v>464</v>
      </c>
      <c r="AB6" s="58">
        <f t="shared" si="13"/>
        <v>696</v>
      </c>
      <c r="AC6" s="58">
        <f t="shared" si="13"/>
        <v>928</v>
      </c>
      <c r="AD6" s="58">
        <f t="shared" si="13"/>
        <v>1160</v>
      </c>
      <c r="AE6" s="58">
        <f t="shared" si="13"/>
        <v>1392</v>
      </c>
      <c r="AF6" s="58">
        <f t="shared" si="13"/>
        <v>1624</v>
      </c>
      <c r="AG6" s="58">
        <f t="shared" si="13"/>
        <v>1856</v>
      </c>
      <c r="AH6" s="58">
        <f t="shared" si="13"/>
        <v>2088</v>
      </c>
      <c r="AI6" s="58">
        <f t="shared" si="13"/>
        <v>2320</v>
      </c>
      <c r="AJ6" s="58">
        <f t="shared" si="13"/>
        <v>2552</v>
      </c>
      <c r="AK6" s="58">
        <f t="shared" si="13"/>
        <v>2784</v>
      </c>
      <c r="AL6" s="73" t="s">
        <v>43</v>
      </c>
      <c r="AM6" s="58">
        <f>$H$6*AM1</f>
        <v>232</v>
      </c>
      <c r="AN6" s="58">
        <f t="shared" ref="AN6:AX6" si="14">$H$6*AN1</f>
        <v>464</v>
      </c>
      <c r="AO6" s="58">
        <f t="shared" si="14"/>
        <v>696</v>
      </c>
      <c r="AP6" s="58">
        <f t="shared" si="14"/>
        <v>928</v>
      </c>
      <c r="AQ6" s="58">
        <f t="shared" si="14"/>
        <v>1160</v>
      </c>
      <c r="AR6" s="58">
        <f t="shared" si="14"/>
        <v>1392</v>
      </c>
      <c r="AS6" s="58">
        <f t="shared" si="14"/>
        <v>1624</v>
      </c>
      <c r="AT6" s="58">
        <f t="shared" si="14"/>
        <v>1856</v>
      </c>
      <c r="AU6" s="58">
        <f t="shared" si="14"/>
        <v>2088</v>
      </c>
      <c r="AV6" s="58">
        <f t="shared" si="14"/>
        <v>2320</v>
      </c>
      <c r="AW6" s="58">
        <f t="shared" si="14"/>
        <v>2552</v>
      </c>
      <c r="AX6" s="58">
        <f t="shared" si="14"/>
        <v>2784</v>
      </c>
    </row>
    <row r="7" spans="1:50" s="30" customFormat="1" ht="15">
      <c r="A7" s="36" t="s">
        <v>79</v>
      </c>
      <c r="B7" s="46">
        <v>0</v>
      </c>
      <c r="C7" s="46">
        <v>0</v>
      </c>
      <c r="D7" s="46">
        <v>0</v>
      </c>
      <c r="E7" s="47">
        <v>0</v>
      </c>
      <c r="F7" s="43">
        <f>B7+TF!$F$2</f>
        <v>173</v>
      </c>
      <c r="G7" s="43">
        <f>C7+TF!$F$4</f>
        <v>471</v>
      </c>
      <c r="H7" s="43">
        <f>D7+TF!$F$6</f>
        <v>291</v>
      </c>
      <c r="I7" s="42" t="s">
        <v>48</v>
      </c>
      <c r="J7" s="42" t="s">
        <v>48</v>
      </c>
      <c r="K7" s="42" t="s">
        <v>6</v>
      </c>
      <c r="L7" s="60" t="s">
        <v>43</v>
      </c>
      <c r="M7" s="58">
        <f>$F$7*M1</f>
        <v>173</v>
      </c>
      <c r="N7" s="58">
        <f t="shared" ref="N7:X7" si="15">$F$7*N1</f>
        <v>346</v>
      </c>
      <c r="O7" s="58">
        <f t="shared" si="15"/>
        <v>519</v>
      </c>
      <c r="P7" s="58">
        <f t="shared" si="15"/>
        <v>692</v>
      </c>
      <c r="Q7" s="58">
        <f t="shared" si="15"/>
        <v>865</v>
      </c>
      <c r="R7" s="58">
        <f t="shared" si="15"/>
        <v>1038</v>
      </c>
      <c r="S7" s="58">
        <f t="shared" si="15"/>
        <v>1211</v>
      </c>
      <c r="T7" s="58">
        <f t="shared" si="15"/>
        <v>1384</v>
      </c>
      <c r="U7" s="58">
        <f t="shared" si="15"/>
        <v>1557</v>
      </c>
      <c r="V7" s="58">
        <f t="shared" si="15"/>
        <v>1730</v>
      </c>
      <c r="W7" s="58">
        <f t="shared" si="15"/>
        <v>1903</v>
      </c>
      <c r="X7" s="58">
        <f t="shared" si="15"/>
        <v>2076</v>
      </c>
      <c r="Y7" s="63" t="s">
        <v>43</v>
      </c>
      <c r="Z7" s="58">
        <f>$G$7*Z1</f>
        <v>471</v>
      </c>
      <c r="AA7" s="58">
        <f t="shared" ref="AA7:AK7" si="16">$G$7*AA1</f>
        <v>942</v>
      </c>
      <c r="AB7" s="58">
        <f t="shared" si="16"/>
        <v>1413</v>
      </c>
      <c r="AC7" s="58">
        <f t="shared" si="16"/>
        <v>1884</v>
      </c>
      <c r="AD7" s="58">
        <f t="shared" si="16"/>
        <v>2355</v>
      </c>
      <c r="AE7" s="58">
        <f t="shared" si="16"/>
        <v>2826</v>
      </c>
      <c r="AF7" s="58">
        <f t="shared" si="16"/>
        <v>3297</v>
      </c>
      <c r="AG7" s="58">
        <f t="shared" si="16"/>
        <v>3768</v>
      </c>
      <c r="AH7" s="58">
        <f t="shared" si="16"/>
        <v>4239</v>
      </c>
      <c r="AI7" s="58">
        <f t="shared" si="16"/>
        <v>4710</v>
      </c>
      <c r="AJ7" s="58">
        <f t="shared" si="16"/>
        <v>5181</v>
      </c>
      <c r="AK7" s="58">
        <f t="shared" si="16"/>
        <v>5652</v>
      </c>
      <c r="AL7" s="73" t="s">
        <v>43</v>
      </c>
      <c r="AM7" s="58">
        <f>$H$7*AM1</f>
        <v>291</v>
      </c>
      <c r="AN7" s="58">
        <f t="shared" ref="AN7:AX7" si="17">$H$7*AN1</f>
        <v>582</v>
      </c>
      <c r="AO7" s="58">
        <f t="shared" si="17"/>
        <v>873</v>
      </c>
      <c r="AP7" s="58">
        <f t="shared" si="17"/>
        <v>1164</v>
      </c>
      <c r="AQ7" s="58">
        <f t="shared" si="17"/>
        <v>1455</v>
      </c>
      <c r="AR7" s="58">
        <f t="shared" si="17"/>
        <v>1746</v>
      </c>
      <c r="AS7" s="58">
        <f t="shared" si="17"/>
        <v>2037</v>
      </c>
      <c r="AT7" s="58">
        <f t="shared" si="17"/>
        <v>2328</v>
      </c>
      <c r="AU7" s="58">
        <f t="shared" si="17"/>
        <v>2619</v>
      </c>
      <c r="AV7" s="58">
        <f t="shared" si="17"/>
        <v>2910</v>
      </c>
      <c r="AW7" s="58">
        <f t="shared" si="17"/>
        <v>3201</v>
      </c>
      <c r="AX7" s="58">
        <f t="shared" si="17"/>
        <v>3492</v>
      </c>
    </row>
    <row r="8" spans="1:50" s="30" customFormat="1" ht="15">
      <c r="A8" s="36" t="s">
        <v>84</v>
      </c>
      <c r="B8" s="46">
        <v>9</v>
      </c>
      <c r="C8" s="46">
        <v>9</v>
      </c>
      <c r="D8" s="46">
        <v>9</v>
      </c>
      <c r="E8" s="47">
        <v>0</v>
      </c>
      <c r="F8" s="43">
        <f>B8+TF!$F$8</f>
        <v>226</v>
      </c>
      <c r="G8" s="43">
        <f>C8+TF!$F$10</f>
        <v>538</v>
      </c>
      <c r="H8" s="43">
        <f>D8+TF!$F$12</f>
        <v>354</v>
      </c>
      <c r="I8" s="42" t="s">
        <v>48</v>
      </c>
      <c r="J8" s="42" t="s">
        <v>48</v>
      </c>
      <c r="K8" s="42" t="s">
        <v>6</v>
      </c>
      <c r="L8" s="60" t="s">
        <v>43</v>
      </c>
      <c r="M8" s="58">
        <f>$F$8*M1</f>
        <v>226</v>
      </c>
      <c r="N8" s="58">
        <f t="shared" ref="N8:X8" si="18">$F$8*N1</f>
        <v>452</v>
      </c>
      <c r="O8" s="58">
        <f t="shared" si="18"/>
        <v>678</v>
      </c>
      <c r="P8" s="58">
        <f t="shared" si="18"/>
        <v>904</v>
      </c>
      <c r="Q8" s="58">
        <f t="shared" si="18"/>
        <v>1130</v>
      </c>
      <c r="R8" s="58">
        <f t="shared" si="18"/>
        <v>1356</v>
      </c>
      <c r="S8" s="58">
        <f t="shared" si="18"/>
        <v>1582</v>
      </c>
      <c r="T8" s="58">
        <f t="shared" si="18"/>
        <v>1808</v>
      </c>
      <c r="U8" s="58">
        <f t="shared" si="18"/>
        <v>2034</v>
      </c>
      <c r="V8" s="58">
        <f t="shared" si="18"/>
        <v>2260</v>
      </c>
      <c r="W8" s="58">
        <f t="shared" si="18"/>
        <v>2486</v>
      </c>
      <c r="X8" s="58">
        <f t="shared" si="18"/>
        <v>2712</v>
      </c>
      <c r="Y8" s="63" t="s">
        <v>43</v>
      </c>
      <c r="Z8" s="58">
        <f>$G$8*Z1</f>
        <v>538</v>
      </c>
      <c r="AA8" s="58">
        <f t="shared" ref="AA8:AK8" si="19">$G$8*AA1</f>
        <v>1076</v>
      </c>
      <c r="AB8" s="58">
        <f t="shared" si="19"/>
        <v>1614</v>
      </c>
      <c r="AC8" s="58">
        <f t="shared" si="19"/>
        <v>2152</v>
      </c>
      <c r="AD8" s="58">
        <f t="shared" si="19"/>
        <v>2690</v>
      </c>
      <c r="AE8" s="58">
        <f t="shared" si="19"/>
        <v>3228</v>
      </c>
      <c r="AF8" s="58">
        <f t="shared" si="19"/>
        <v>3766</v>
      </c>
      <c r="AG8" s="58">
        <f t="shared" si="19"/>
        <v>4304</v>
      </c>
      <c r="AH8" s="58">
        <f t="shared" si="19"/>
        <v>4842</v>
      </c>
      <c r="AI8" s="58">
        <f t="shared" si="19"/>
        <v>5380</v>
      </c>
      <c r="AJ8" s="58">
        <f t="shared" si="19"/>
        <v>5918</v>
      </c>
      <c r="AK8" s="58">
        <f t="shared" si="19"/>
        <v>6456</v>
      </c>
      <c r="AL8" s="73" t="s">
        <v>43</v>
      </c>
      <c r="AM8" s="58">
        <f>$H$8*AM1</f>
        <v>354</v>
      </c>
      <c r="AN8" s="58">
        <f t="shared" ref="AN8:AX8" si="20">$H$8*AN1</f>
        <v>708</v>
      </c>
      <c r="AO8" s="58">
        <f t="shared" si="20"/>
        <v>1062</v>
      </c>
      <c r="AP8" s="58">
        <f t="shared" si="20"/>
        <v>1416</v>
      </c>
      <c r="AQ8" s="58">
        <f t="shared" si="20"/>
        <v>1770</v>
      </c>
      <c r="AR8" s="58">
        <f t="shared" si="20"/>
        <v>2124</v>
      </c>
      <c r="AS8" s="58">
        <f t="shared" si="20"/>
        <v>2478</v>
      </c>
      <c r="AT8" s="58">
        <f t="shared" si="20"/>
        <v>2832</v>
      </c>
      <c r="AU8" s="58">
        <f t="shared" si="20"/>
        <v>3186</v>
      </c>
      <c r="AV8" s="58">
        <f t="shared" si="20"/>
        <v>3540</v>
      </c>
      <c r="AW8" s="58">
        <f t="shared" si="20"/>
        <v>3894</v>
      </c>
      <c r="AX8" s="58">
        <f t="shared" si="20"/>
        <v>4248</v>
      </c>
    </row>
    <row r="9" spans="1:50" s="27" customFormat="1" ht="15">
      <c r="A9" s="36" t="s">
        <v>85</v>
      </c>
      <c r="B9" s="46">
        <v>8</v>
      </c>
      <c r="C9" s="46">
        <v>8</v>
      </c>
      <c r="D9" s="46">
        <v>8</v>
      </c>
      <c r="E9" s="47">
        <v>0</v>
      </c>
      <c r="F9" s="43">
        <f>B9+TF!$F$8</f>
        <v>225</v>
      </c>
      <c r="G9" s="43">
        <f>C9+TF!$F$10</f>
        <v>537</v>
      </c>
      <c r="H9" s="43">
        <f>D9+TF!$F$12</f>
        <v>353</v>
      </c>
      <c r="I9" s="42" t="s">
        <v>48</v>
      </c>
      <c r="J9" s="42" t="s">
        <v>48</v>
      </c>
      <c r="K9" s="42" t="s">
        <v>6</v>
      </c>
      <c r="L9" s="60" t="s">
        <v>43</v>
      </c>
      <c r="M9" s="58">
        <f>$F$9*M1</f>
        <v>225</v>
      </c>
      <c r="N9" s="58">
        <f t="shared" ref="N9:X9" si="21">$F$9*N1</f>
        <v>450</v>
      </c>
      <c r="O9" s="58">
        <f t="shared" si="21"/>
        <v>675</v>
      </c>
      <c r="P9" s="58">
        <f t="shared" si="21"/>
        <v>900</v>
      </c>
      <c r="Q9" s="58">
        <f t="shared" si="21"/>
        <v>1125</v>
      </c>
      <c r="R9" s="58">
        <f t="shared" si="21"/>
        <v>1350</v>
      </c>
      <c r="S9" s="58">
        <f t="shared" si="21"/>
        <v>1575</v>
      </c>
      <c r="T9" s="58">
        <f t="shared" si="21"/>
        <v>1800</v>
      </c>
      <c r="U9" s="58">
        <f t="shared" si="21"/>
        <v>2025</v>
      </c>
      <c r="V9" s="58">
        <f t="shared" si="21"/>
        <v>2250</v>
      </c>
      <c r="W9" s="58">
        <f t="shared" si="21"/>
        <v>2475</v>
      </c>
      <c r="X9" s="58">
        <f t="shared" si="21"/>
        <v>2700</v>
      </c>
      <c r="Y9" s="63" t="s">
        <v>43</v>
      </c>
      <c r="Z9" s="58">
        <f>$G$9*Z1</f>
        <v>537</v>
      </c>
      <c r="AA9" s="58">
        <f t="shared" ref="AA9:AK9" si="22">$G$9*AA1</f>
        <v>1074</v>
      </c>
      <c r="AB9" s="58">
        <f t="shared" si="22"/>
        <v>1611</v>
      </c>
      <c r="AC9" s="58">
        <f t="shared" si="22"/>
        <v>2148</v>
      </c>
      <c r="AD9" s="58">
        <f t="shared" si="22"/>
        <v>2685</v>
      </c>
      <c r="AE9" s="58">
        <f t="shared" si="22"/>
        <v>3222</v>
      </c>
      <c r="AF9" s="58">
        <f t="shared" si="22"/>
        <v>3759</v>
      </c>
      <c r="AG9" s="58">
        <f t="shared" si="22"/>
        <v>4296</v>
      </c>
      <c r="AH9" s="58">
        <f t="shared" si="22"/>
        <v>4833</v>
      </c>
      <c r="AI9" s="58">
        <f t="shared" si="22"/>
        <v>5370</v>
      </c>
      <c r="AJ9" s="58">
        <f t="shared" si="22"/>
        <v>5907</v>
      </c>
      <c r="AK9" s="58">
        <f t="shared" si="22"/>
        <v>6444</v>
      </c>
      <c r="AL9" s="73" t="s">
        <v>43</v>
      </c>
      <c r="AM9" s="58">
        <f>$H$9*AM1</f>
        <v>353</v>
      </c>
      <c r="AN9" s="58">
        <f t="shared" ref="AN9:AX9" si="23">$H$9*AN1</f>
        <v>706</v>
      </c>
      <c r="AO9" s="58">
        <f t="shared" si="23"/>
        <v>1059</v>
      </c>
      <c r="AP9" s="58">
        <f t="shared" si="23"/>
        <v>1412</v>
      </c>
      <c r="AQ9" s="58">
        <f t="shared" si="23"/>
        <v>1765</v>
      </c>
      <c r="AR9" s="58">
        <f t="shared" si="23"/>
        <v>2118</v>
      </c>
      <c r="AS9" s="58">
        <f t="shared" si="23"/>
        <v>2471</v>
      </c>
      <c r="AT9" s="58">
        <f t="shared" si="23"/>
        <v>2824</v>
      </c>
      <c r="AU9" s="58">
        <f t="shared" si="23"/>
        <v>3177</v>
      </c>
      <c r="AV9" s="58">
        <f t="shared" si="23"/>
        <v>3530</v>
      </c>
      <c r="AW9" s="58">
        <f t="shared" si="23"/>
        <v>3883</v>
      </c>
      <c r="AX9" s="58">
        <f t="shared" si="23"/>
        <v>4236</v>
      </c>
    </row>
    <row r="10" spans="1:50" s="27" customFormat="1" ht="15">
      <c r="A10" s="36" t="s">
        <v>86</v>
      </c>
      <c r="B10" s="46">
        <v>224</v>
      </c>
      <c r="C10" s="46">
        <v>607</v>
      </c>
      <c r="D10" s="46">
        <v>607</v>
      </c>
      <c r="E10" s="47">
        <v>0</v>
      </c>
      <c r="F10" s="43">
        <f>B10+TF!$F$8</f>
        <v>441</v>
      </c>
      <c r="G10" s="43">
        <f>C10+TF!$F$10</f>
        <v>1136</v>
      </c>
      <c r="H10" s="48">
        <f>G10</f>
        <v>1136</v>
      </c>
      <c r="I10" s="42" t="s">
        <v>48</v>
      </c>
      <c r="J10" s="42" t="s">
        <v>48</v>
      </c>
      <c r="K10" s="42" t="s">
        <v>6</v>
      </c>
      <c r="L10" s="60" t="s">
        <v>43</v>
      </c>
      <c r="M10" s="58">
        <f>$F$10*M1</f>
        <v>441</v>
      </c>
      <c r="N10" s="58">
        <f t="shared" ref="N10:X10" si="24">$F$10*N1</f>
        <v>882</v>
      </c>
      <c r="O10" s="58">
        <f t="shared" si="24"/>
        <v>1323</v>
      </c>
      <c r="P10" s="58">
        <f t="shared" si="24"/>
        <v>1764</v>
      </c>
      <c r="Q10" s="58">
        <f t="shared" si="24"/>
        <v>2205</v>
      </c>
      <c r="R10" s="58">
        <f t="shared" si="24"/>
        <v>2646</v>
      </c>
      <c r="S10" s="58">
        <f t="shared" si="24"/>
        <v>3087</v>
      </c>
      <c r="T10" s="58">
        <f t="shared" si="24"/>
        <v>3528</v>
      </c>
      <c r="U10" s="58">
        <f t="shared" si="24"/>
        <v>3969</v>
      </c>
      <c r="V10" s="58">
        <f t="shared" si="24"/>
        <v>4410</v>
      </c>
      <c r="W10" s="58">
        <f t="shared" si="24"/>
        <v>4851</v>
      </c>
      <c r="X10" s="58">
        <f t="shared" si="24"/>
        <v>5292</v>
      </c>
      <c r="Y10" s="63" t="s">
        <v>43</v>
      </c>
      <c r="Z10" s="58">
        <f>$G$10*Z1</f>
        <v>1136</v>
      </c>
      <c r="AA10" s="58">
        <f t="shared" ref="AA10:AK10" si="25">$G$10*AA1</f>
        <v>2272</v>
      </c>
      <c r="AB10" s="58">
        <f t="shared" si="25"/>
        <v>3408</v>
      </c>
      <c r="AC10" s="58">
        <f t="shared" si="25"/>
        <v>4544</v>
      </c>
      <c r="AD10" s="58">
        <f t="shared" si="25"/>
        <v>5680</v>
      </c>
      <c r="AE10" s="58">
        <f t="shared" si="25"/>
        <v>6816</v>
      </c>
      <c r="AF10" s="58">
        <f t="shared" si="25"/>
        <v>7952</v>
      </c>
      <c r="AG10" s="58">
        <f t="shared" si="25"/>
        <v>9088</v>
      </c>
      <c r="AH10" s="58">
        <f t="shared" si="25"/>
        <v>10224</v>
      </c>
      <c r="AI10" s="58">
        <f t="shared" si="25"/>
        <v>11360</v>
      </c>
      <c r="AJ10" s="58">
        <f t="shared" si="25"/>
        <v>12496</v>
      </c>
      <c r="AK10" s="58">
        <f t="shared" si="25"/>
        <v>13632</v>
      </c>
      <c r="AL10" s="73" t="s">
        <v>43</v>
      </c>
      <c r="AM10" s="58">
        <f>$H$10*AM1</f>
        <v>1136</v>
      </c>
      <c r="AN10" s="58">
        <f t="shared" ref="AN10:AX10" si="26">$H$10*AN1</f>
        <v>2272</v>
      </c>
      <c r="AO10" s="58">
        <f t="shared" si="26"/>
        <v>3408</v>
      </c>
      <c r="AP10" s="58">
        <f t="shared" si="26"/>
        <v>4544</v>
      </c>
      <c r="AQ10" s="58">
        <f t="shared" si="26"/>
        <v>5680</v>
      </c>
      <c r="AR10" s="58">
        <f t="shared" si="26"/>
        <v>6816</v>
      </c>
      <c r="AS10" s="58">
        <f t="shared" si="26"/>
        <v>7952</v>
      </c>
      <c r="AT10" s="58">
        <f t="shared" si="26"/>
        <v>9088</v>
      </c>
      <c r="AU10" s="58">
        <f t="shared" si="26"/>
        <v>10224</v>
      </c>
      <c r="AV10" s="58">
        <f t="shared" si="26"/>
        <v>11360</v>
      </c>
      <c r="AW10" s="58">
        <f t="shared" si="26"/>
        <v>12496</v>
      </c>
      <c r="AX10" s="58">
        <f t="shared" si="26"/>
        <v>13632</v>
      </c>
    </row>
    <row r="11" spans="1:50" s="24" customFormat="1" ht="15">
      <c r="A11" s="36" t="s">
        <v>87</v>
      </c>
      <c r="B11" s="46">
        <v>10</v>
      </c>
      <c r="C11" s="46">
        <v>10</v>
      </c>
      <c r="D11" s="46">
        <v>10</v>
      </c>
      <c r="E11" s="47">
        <v>0</v>
      </c>
      <c r="F11" s="43">
        <f>B11+TF!$F$8</f>
        <v>227</v>
      </c>
      <c r="G11" s="43">
        <f>C11+TF!$F$10</f>
        <v>539</v>
      </c>
      <c r="H11" s="43">
        <f>D11+TF!$F$12</f>
        <v>355</v>
      </c>
      <c r="I11" s="42" t="s">
        <v>48</v>
      </c>
      <c r="J11" s="42" t="s">
        <v>48</v>
      </c>
      <c r="K11" s="42" t="s">
        <v>6</v>
      </c>
      <c r="L11" s="60" t="s">
        <v>43</v>
      </c>
      <c r="M11" s="58">
        <f>$F$11*M1</f>
        <v>227</v>
      </c>
      <c r="N11" s="58">
        <f t="shared" ref="N11:X11" si="27">$F$11*N1</f>
        <v>454</v>
      </c>
      <c r="O11" s="58">
        <f t="shared" si="27"/>
        <v>681</v>
      </c>
      <c r="P11" s="58">
        <f t="shared" si="27"/>
        <v>908</v>
      </c>
      <c r="Q11" s="58">
        <f t="shared" si="27"/>
        <v>1135</v>
      </c>
      <c r="R11" s="58">
        <f t="shared" si="27"/>
        <v>1362</v>
      </c>
      <c r="S11" s="58">
        <f t="shared" si="27"/>
        <v>1589</v>
      </c>
      <c r="T11" s="58">
        <f t="shared" si="27"/>
        <v>1816</v>
      </c>
      <c r="U11" s="58">
        <f t="shared" si="27"/>
        <v>2043</v>
      </c>
      <c r="V11" s="58">
        <f t="shared" si="27"/>
        <v>2270</v>
      </c>
      <c r="W11" s="58">
        <f t="shared" si="27"/>
        <v>2497</v>
      </c>
      <c r="X11" s="58">
        <f t="shared" si="27"/>
        <v>2724</v>
      </c>
      <c r="Y11" s="63" t="s">
        <v>43</v>
      </c>
      <c r="Z11" s="58">
        <f>$G$11*Z1</f>
        <v>539</v>
      </c>
      <c r="AA11" s="58">
        <f t="shared" ref="AA11:AK11" si="28">$G$11*AA1</f>
        <v>1078</v>
      </c>
      <c r="AB11" s="58">
        <f t="shared" si="28"/>
        <v>1617</v>
      </c>
      <c r="AC11" s="58">
        <f t="shared" si="28"/>
        <v>2156</v>
      </c>
      <c r="AD11" s="58">
        <f t="shared" si="28"/>
        <v>2695</v>
      </c>
      <c r="AE11" s="58">
        <f t="shared" si="28"/>
        <v>3234</v>
      </c>
      <c r="AF11" s="58">
        <f t="shared" si="28"/>
        <v>3773</v>
      </c>
      <c r="AG11" s="58">
        <f t="shared" si="28"/>
        <v>4312</v>
      </c>
      <c r="AH11" s="58">
        <f t="shared" si="28"/>
        <v>4851</v>
      </c>
      <c r="AI11" s="58">
        <f t="shared" si="28"/>
        <v>5390</v>
      </c>
      <c r="AJ11" s="58">
        <f t="shared" si="28"/>
        <v>5929</v>
      </c>
      <c r="AK11" s="58">
        <f t="shared" si="28"/>
        <v>6468</v>
      </c>
      <c r="AL11" s="73" t="s">
        <v>43</v>
      </c>
      <c r="AM11" s="58">
        <f>$H$11*AM1</f>
        <v>355</v>
      </c>
      <c r="AN11" s="58">
        <f t="shared" ref="AN11:AX11" si="29">$H$11*AN1</f>
        <v>710</v>
      </c>
      <c r="AO11" s="58">
        <f t="shared" si="29"/>
        <v>1065</v>
      </c>
      <c r="AP11" s="58">
        <f t="shared" si="29"/>
        <v>1420</v>
      </c>
      <c r="AQ11" s="58">
        <f t="shared" si="29"/>
        <v>1775</v>
      </c>
      <c r="AR11" s="58">
        <f t="shared" si="29"/>
        <v>2130</v>
      </c>
      <c r="AS11" s="58">
        <f t="shared" si="29"/>
        <v>2485</v>
      </c>
      <c r="AT11" s="58">
        <f t="shared" si="29"/>
        <v>2840</v>
      </c>
      <c r="AU11" s="58">
        <f t="shared" si="29"/>
        <v>3195</v>
      </c>
      <c r="AV11" s="58">
        <f t="shared" si="29"/>
        <v>3550</v>
      </c>
      <c r="AW11" s="58">
        <f t="shared" si="29"/>
        <v>3905</v>
      </c>
      <c r="AX11" s="58">
        <f t="shared" si="29"/>
        <v>4260</v>
      </c>
    </row>
    <row r="12" spans="1:50" s="24" customFormat="1" ht="15">
      <c r="A12" s="36" t="s">
        <v>83</v>
      </c>
      <c r="B12" s="46">
        <v>0</v>
      </c>
      <c r="C12" s="46">
        <v>0</v>
      </c>
      <c r="D12" s="46">
        <v>0</v>
      </c>
      <c r="E12" s="47">
        <v>0</v>
      </c>
      <c r="F12" s="43">
        <f>B12+TF!$F$8</f>
        <v>217</v>
      </c>
      <c r="G12" s="43">
        <f>C12+TF!$F$10</f>
        <v>529</v>
      </c>
      <c r="H12" s="43">
        <f>D12+TF!$F$12</f>
        <v>345</v>
      </c>
      <c r="I12" s="42" t="s">
        <v>48</v>
      </c>
      <c r="J12" s="42" t="s">
        <v>48</v>
      </c>
      <c r="K12" s="42" t="s">
        <v>6</v>
      </c>
      <c r="L12" s="60" t="s">
        <v>43</v>
      </c>
      <c r="M12" s="58">
        <f>$F$12*M1</f>
        <v>217</v>
      </c>
      <c r="N12" s="58">
        <f t="shared" ref="N12:X12" si="30">$F$12*N1</f>
        <v>434</v>
      </c>
      <c r="O12" s="58">
        <f t="shared" si="30"/>
        <v>651</v>
      </c>
      <c r="P12" s="58">
        <f t="shared" si="30"/>
        <v>868</v>
      </c>
      <c r="Q12" s="58">
        <f t="shared" si="30"/>
        <v>1085</v>
      </c>
      <c r="R12" s="58">
        <f t="shared" si="30"/>
        <v>1302</v>
      </c>
      <c r="S12" s="58">
        <f t="shared" si="30"/>
        <v>1519</v>
      </c>
      <c r="T12" s="58">
        <f t="shared" si="30"/>
        <v>1736</v>
      </c>
      <c r="U12" s="58">
        <f t="shared" si="30"/>
        <v>1953</v>
      </c>
      <c r="V12" s="58">
        <f t="shared" si="30"/>
        <v>2170</v>
      </c>
      <c r="W12" s="58">
        <f t="shared" si="30"/>
        <v>2387</v>
      </c>
      <c r="X12" s="58">
        <f t="shared" si="30"/>
        <v>2604</v>
      </c>
      <c r="Y12" s="63" t="s">
        <v>43</v>
      </c>
      <c r="Z12" s="58">
        <f>$G$12*Z1</f>
        <v>529</v>
      </c>
      <c r="AA12" s="58">
        <f t="shared" ref="AA12:AK12" si="31">$G$12*AA1</f>
        <v>1058</v>
      </c>
      <c r="AB12" s="58">
        <f t="shared" si="31"/>
        <v>1587</v>
      </c>
      <c r="AC12" s="58">
        <f t="shared" si="31"/>
        <v>2116</v>
      </c>
      <c r="AD12" s="58">
        <f t="shared" si="31"/>
        <v>2645</v>
      </c>
      <c r="AE12" s="58">
        <f t="shared" si="31"/>
        <v>3174</v>
      </c>
      <c r="AF12" s="58">
        <f t="shared" si="31"/>
        <v>3703</v>
      </c>
      <c r="AG12" s="58">
        <f t="shared" si="31"/>
        <v>4232</v>
      </c>
      <c r="AH12" s="58">
        <f t="shared" si="31"/>
        <v>4761</v>
      </c>
      <c r="AI12" s="58">
        <f t="shared" si="31"/>
        <v>5290</v>
      </c>
      <c r="AJ12" s="58">
        <f t="shared" si="31"/>
        <v>5819</v>
      </c>
      <c r="AK12" s="58">
        <f t="shared" si="31"/>
        <v>6348</v>
      </c>
      <c r="AL12" s="73" t="s">
        <v>43</v>
      </c>
      <c r="AM12" s="58">
        <f>$H$12*AM1</f>
        <v>345</v>
      </c>
      <c r="AN12" s="58">
        <f t="shared" ref="AN12:AX12" si="32">$H$12*AN1</f>
        <v>690</v>
      </c>
      <c r="AO12" s="58">
        <f t="shared" si="32"/>
        <v>1035</v>
      </c>
      <c r="AP12" s="58">
        <f t="shared" si="32"/>
        <v>1380</v>
      </c>
      <c r="AQ12" s="58">
        <f t="shared" si="32"/>
        <v>1725</v>
      </c>
      <c r="AR12" s="58">
        <f t="shared" si="32"/>
        <v>2070</v>
      </c>
      <c r="AS12" s="58">
        <f t="shared" si="32"/>
        <v>2415</v>
      </c>
      <c r="AT12" s="58">
        <f t="shared" si="32"/>
        <v>2760</v>
      </c>
      <c r="AU12" s="58">
        <f t="shared" si="32"/>
        <v>3105</v>
      </c>
      <c r="AV12" s="58">
        <f t="shared" si="32"/>
        <v>3450</v>
      </c>
      <c r="AW12" s="58">
        <f t="shared" si="32"/>
        <v>3795</v>
      </c>
      <c r="AX12" s="58">
        <f t="shared" si="32"/>
        <v>4140</v>
      </c>
    </row>
    <row r="13" spans="1:50" s="24" customFormat="1">
      <c r="A13" s="35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50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50">
      <c r="B15" s="7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50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23" customFormat="1">
      <c r="A17" s="3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23" customFormat="1">
      <c r="A18" s="35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28" customFormat="1">
      <c r="A31" s="7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>
      <c r="A32" s="76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>
      <c r="A33" s="76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>
      <c r="A34" s="76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>
      <c r="A35" s="76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>
      <c r="A36" s="7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>
      <c r="A37" s="76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>
      <c r="A38" s="7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>
      <c r="A39" s="77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>
      <c r="A40" s="77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>
      <c r="A41" s="77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>
      <c r="A42" s="77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>
      <c r="A43" s="77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>
      <c r="A44" s="77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>
      <c r="A45" s="77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>
      <c r="A46" s="77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>
      <c r="A47" s="7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>
      <c r="A48" s="77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>
      <c r="A51" s="78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>
      <c r="A52" s="78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25" customFormat="1">
      <c r="A53" s="78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26" customFormat="1">
      <c r="A54" s="78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26" customFormat="1">
      <c r="A55" s="7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29" customFormat="1">
      <c r="A56" s="79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26" customFormat="1">
      <c r="A57" s="80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26" customFormat="1">
      <c r="A58" s="80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31" customFormat="1">
      <c r="A59" s="75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23" customFormat="1">
      <c r="A60" s="81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31" customFormat="1">
      <c r="A61" s="75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31" customFormat="1">
      <c r="A62" s="75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33" customFormat="1">
      <c r="A63" s="75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34" customFormat="1">
      <c r="A64" s="35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34" customFormat="1">
      <c r="A65" s="3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34" customFormat="1">
      <c r="A66" s="35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34" customFormat="1">
      <c r="A67" s="35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34" customFormat="1">
      <c r="A68" s="35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34" customFormat="1">
      <c r="A69" s="35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34" customFormat="1">
      <c r="A70" s="35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34" customFormat="1">
      <c r="A71" s="35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34" customFormat="1">
      <c r="A72" s="35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34" customFormat="1">
      <c r="A73" s="35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28" customFormat="1">
      <c r="A74" s="35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28" customFormat="1">
      <c r="A75" s="3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28" customFormat="1">
      <c r="A76" s="35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28" customFormat="1">
      <c r="A77" s="35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28" customFormat="1">
      <c r="A78" s="3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28" customFormat="1">
      <c r="A79" s="35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28" customFormat="1">
      <c r="A80" s="35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28" customFormat="1">
      <c r="A81" s="35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28" customFormat="1">
      <c r="A82" s="35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28" customFormat="1">
      <c r="A83" s="35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28" customFormat="1">
      <c r="A84" s="35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28" customFormat="1">
      <c r="A85" s="8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28" customFormat="1">
      <c r="A86" s="82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28" customFormat="1">
      <c r="A87" s="82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28" customFormat="1">
      <c r="A88" s="83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32" customFormat="1">
      <c r="A89" s="83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32" customFormat="1">
      <c r="A90" s="83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</sheetData>
  <autoFilter ref="A1:N90" xr:uid="{24B825FC-658A-4D0F-9098-F3EFEBDD9DED}"/>
  <sortState xmlns:xlrd2="http://schemas.microsoft.com/office/spreadsheetml/2017/richdata2" ref="A2:N90">
    <sortCondition ref="A32:A90"/>
  </sortState>
  <phoneticPr fontId="3" type="noConversion"/>
  <printOptions gridLines="1"/>
  <pageMargins left="0.5" right="0.5" top="1" bottom="0.75" header="0.5" footer="0.5"/>
  <pageSetup orientation="landscape" r:id="rId1"/>
  <headerFooter alignWithMargins="0">
    <oddHeader>&amp;C&amp;"Arial,Bold"&amp;14&amp;U&amp;A</oddHeader>
    <oddFooter>&amp;L&amp;F&amp;C&amp;P of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A2A82-6B3B-48A7-A5C4-31DD3BAB6FE0}">
  <sheetPr>
    <tabColor rgb="FF00B050"/>
  </sheetPr>
  <dimension ref="A1:I16"/>
  <sheetViews>
    <sheetView workbookViewId="0">
      <selection activeCell="C23" sqref="C23"/>
    </sheetView>
  </sheetViews>
  <sheetFormatPr defaultRowHeight="14.25"/>
  <cols>
    <col min="1" max="1" width="14.85546875" style="15" bestFit="1" customWidth="1"/>
    <col min="2" max="2" width="14.85546875" style="15" customWidth="1"/>
    <col min="3" max="3" width="16.85546875" style="15" bestFit="1" customWidth="1"/>
    <col min="4" max="4" width="16.140625" style="15" bestFit="1" customWidth="1"/>
    <col min="5" max="5" width="19.140625" style="15" bestFit="1" customWidth="1"/>
    <col min="6" max="6" width="17.28515625" style="15" bestFit="1" customWidth="1"/>
    <col min="7" max="9" width="17.42578125" style="15" customWidth="1"/>
    <col min="10" max="16384" width="9.140625" style="15"/>
  </cols>
  <sheetData>
    <row r="1" spans="1:9" s="17" customFormat="1" ht="60">
      <c r="A1" s="17" t="s">
        <v>23</v>
      </c>
      <c r="B1" s="17" t="s">
        <v>31</v>
      </c>
      <c r="C1" s="17" t="s">
        <v>24</v>
      </c>
      <c r="D1" s="17" t="s">
        <v>28</v>
      </c>
      <c r="E1" s="17" t="s">
        <v>29</v>
      </c>
      <c r="F1" s="17" t="s">
        <v>30</v>
      </c>
      <c r="G1" s="18" t="s">
        <v>32</v>
      </c>
      <c r="H1" s="18" t="s">
        <v>33</v>
      </c>
      <c r="I1" s="18" t="s">
        <v>34</v>
      </c>
    </row>
    <row r="2" spans="1:9" ht="15">
      <c r="A2" s="15" t="s">
        <v>76</v>
      </c>
      <c r="B2" s="15" t="s">
        <v>1</v>
      </c>
      <c r="C2" s="15" t="s">
        <v>25</v>
      </c>
      <c r="D2" s="38">
        <v>4152</v>
      </c>
      <c r="E2" s="39">
        <f t="shared" ref="E2:E13" si="0">ROUND(D2/2,0)</f>
        <v>2076</v>
      </c>
      <c r="F2" s="39">
        <f t="shared" ref="F2:F13" si="1">ROUND(E2/12,0)</f>
        <v>173</v>
      </c>
      <c r="G2" s="39">
        <f>D2+D3</f>
        <v>4152</v>
      </c>
      <c r="H2" s="39">
        <f>G2/2</f>
        <v>2076</v>
      </c>
      <c r="I2" s="39">
        <f t="shared" ref="I2:I13" si="2">ROUND(H2/12,0)</f>
        <v>173</v>
      </c>
    </row>
    <row r="3" spans="1:9" ht="15">
      <c r="A3" s="15" t="s">
        <v>76</v>
      </c>
      <c r="B3" s="15" t="s">
        <v>1</v>
      </c>
      <c r="C3" s="15" t="s">
        <v>27</v>
      </c>
      <c r="D3" s="38">
        <v>0</v>
      </c>
      <c r="E3" s="39">
        <f t="shared" si="0"/>
        <v>0</v>
      </c>
      <c r="F3" s="39">
        <f t="shared" si="1"/>
        <v>0</v>
      </c>
      <c r="G3" s="39">
        <f>G2</f>
        <v>4152</v>
      </c>
      <c r="H3" s="39">
        <f t="shared" ref="H3:H13" si="3">G3/2</f>
        <v>2076</v>
      </c>
      <c r="I3" s="39">
        <f t="shared" si="2"/>
        <v>173</v>
      </c>
    </row>
    <row r="4" spans="1:9" ht="15">
      <c r="A4" s="15" t="s">
        <v>76</v>
      </c>
      <c r="B4" s="15" t="s">
        <v>2</v>
      </c>
      <c r="C4" s="15" t="s">
        <v>25</v>
      </c>
      <c r="D4" s="38">
        <v>11304</v>
      </c>
      <c r="E4" s="39">
        <f t="shared" si="0"/>
        <v>5652</v>
      </c>
      <c r="F4" s="39">
        <f t="shared" si="1"/>
        <v>471</v>
      </c>
      <c r="G4" s="39">
        <f>D4+D5</f>
        <v>11304</v>
      </c>
      <c r="H4" s="39">
        <f t="shared" si="3"/>
        <v>5652</v>
      </c>
      <c r="I4" s="39">
        <f t="shared" si="2"/>
        <v>471</v>
      </c>
    </row>
    <row r="5" spans="1:9" ht="15">
      <c r="A5" s="15" t="s">
        <v>76</v>
      </c>
      <c r="B5" s="15" t="s">
        <v>2</v>
      </c>
      <c r="C5" s="15" t="s">
        <v>27</v>
      </c>
      <c r="D5" s="38">
        <v>0</v>
      </c>
      <c r="E5" s="39">
        <f t="shared" si="0"/>
        <v>0</v>
      </c>
      <c r="F5" s="39">
        <f t="shared" si="1"/>
        <v>0</v>
      </c>
      <c r="G5" s="39">
        <f>G4</f>
        <v>11304</v>
      </c>
      <c r="H5" s="39">
        <f t="shared" si="3"/>
        <v>5652</v>
      </c>
      <c r="I5" s="39">
        <f t="shared" si="2"/>
        <v>471</v>
      </c>
    </row>
    <row r="6" spans="1:9" ht="15">
      <c r="A6" s="15" t="s">
        <v>76</v>
      </c>
      <c r="B6" s="15" t="s">
        <v>77</v>
      </c>
      <c r="C6" s="15" t="s">
        <v>25</v>
      </c>
      <c r="D6" s="38">
        <v>6984</v>
      </c>
      <c r="E6" s="39">
        <f t="shared" si="0"/>
        <v>3492</v>
      </c>
      <c r="F6" s="39">
        <f t="shared" si="1"/>
        <v>291</v>
      </c>
      <c r="G6" s="39">
        <f>D6+D7</f>
        <v>6984</v>
      </c>
      <c r="H6" s="39">
        <f t="shared" si="3"/>
        <v>3492</v>
      </c>
      <c r="I6" s="39">
        <f t="shared" si="2"/>
        <v>291</v>
      </c>
    </row>
    <row r="7" spans="1:9" ht="15">
      <c r="A7" s="15" t="s">
        <v>76</v>
      </c>
      <c r="B7" s="15" t="s">
        <v>77</v>
      </c>
      <c r="C7" s="15" t="s">
        <v>27</v>
      </c>
      <c r="D7" s="38">
        <v>0</v>
      </c>
      <c r="E7" s="39">
        <f t="shared" si="0"/>
        <v>0</v>
      </c>
      <c r="F7" s="39">
        <f t="shared" si="1"/>
        <v>0</v>
      </c>
      <c r="G7" s="39">
        <f>G6</f>
        <v>6984</v>
      </c>
      <c r="H7" s="39">
        <f t="shared" si="3"/>
        <v>3492</v>
      </c>
      <c r="I7" s="39">
        <f t="shared" si="2"/>
        <v>291</v>
      </c>
    </row>
    <row r="8" spans="1:9" ht="15">
      <c r="A8" s="15" t="s">
        <v>78</v>
      </c>
      <c r="B8" s="15" t="s">
        <v>1</v>
      </c>
      <c r="C8" s="15" t="s">
        <v>25</v>
      </c>
      <c r="D8" s="38">
        <v>5208</v>
      </c>
      <c r="E8" s="39">
        <f t="shared" si="0"/>
        <v>2604</v>
      </c>
      <c r="F8" s="39">
        <f t="shared" si="1"/>
        <v>217</v>
      </c>
      <c r="G8" s="39">
        <f>D8+D9</f>
        <v>5208</v>
      </c>
      <c r="H8" s="39">
        <f t="shared" si="3"/>
        <v>2604</v>
      </c>
      <c r="I8" s="39">
        <f t="shared" si="2"/>
        <v>217</v>
      </c>
    </row>
    <row r="9" spans="1:9" ht="15">
      <c r="A9" s="15" t="s">
        <v>78</v>
      </c>
      <c r="B9" s="15" t="s">
        <v>1</v>
      </c>
      <c r="C9" s="15" t="s">
        <v>27</v>
      </c>
      <c r="D9" s="38">
        <v>0</v>
      </c>
      <c r="E9" s="39">
        <f t="shared" si="0"/>
        <v>0</v>
      </c>
      <c r="F9" s="39">
        <f t="shared" si="1"/>
        <v>0</v>
      </c>
      <c r="G9" s="39">
        <f>G8</f>
        <v>5208</v>
      </c>
      <c r="H9" s="39">
        <f t="shared" si="3"/>
        <v>2604</v>
      </c>
      <c r="I9" s="39">
        <f t="shared" si="2"/>
        <v>217</v>
      </c>
    </row>
    <row r="10" spans="1:9" ht="15">
      <c r="A10" s="15" t="s">
        <v>78</v>
      </c>
      <c r="B10" s="15" t="s">
        <v>2</v>
      </c>
      <c r="C10" s="15" t="s">
        <v>25</v>
      </c>
      <c r="D10" s="38">
        <v>12696</v>
      </c>
      <c r="E10" s="39">
        <f t="shared" si="0"/>
        <v>6348</v>
      </c>
      <c r="F10" s="39">
        <f t="shared" si="1"/>
        <v>529</v>
      </c>
      <c r="G10" s="39">
        <f>D10+D11</f>
        <v>12696</v>
      </c>
      <c r="H10" s="39">
        <f t="shared" si="3"/>
        <v>6348</v>
      </c>
      <c r="I10" s="39">
        <f t="shared" si="2"/>
        <v>529</v>
      </c>
    </row>
    <row r="11" spans="1:9" ht="15">
      <c r="A11" s="15" t="s">
        <v>78</v>
      </c>
      <c r="B11" s="15" t="s">
        <v>2</v>
      </c>
      <c r="C11" s="15" t="s">
        <v>27</v>
      </c>
      <c r="D11" s="38">
        <v>0</v>
      </c>
      <c r="E11" s="39">
        <f t="shared" si="0"/>
        <v>0</v>
      </c>
      <c r="F11" s="39">
        <f t="shared" si="1"/>
        <v>0</v>
      </c>
      <c r="G11" s="39">
        <f>G10</f>
        <v>12696</v>
      </c>
      <c r="H11" s="39">
        <f t="shared" si="3"/>
        <v>6348</v>
      </c>
      <c r="I11" s="39">
        <f t="shared" si="2"/>
        <v>529</v>
      </c>
    </row>
    <row r="12" spans="1:9" ht="15">
      <c r="A12" s="15" t="s">
        <v>78</v>
      </c>
      <c r="B12" s="15" t="s">
        <v>77</v>
      </c>
      <c r="C12" s="15" t="s">
        <v>25</v>
      </c>
      <c r="D12" s="38">
        <v>8280</v>
      </c>
      <c r="E12" s="39">
        <f t="shared" si="0"/>
        <v>4140</v>
      </c>
      <c r="F12" s="39">
        <f t="shared" si="1"/>
        <v>345</v>
      </c>
      <c r="G12" s="39">
        <f>D12+D13</f>
        <v>8280</v>
      </c>
      <c r="H12" s="39">
        <f t="shared" si="3"/>
        <v>4140</v>
      </c>
      <c r="I12" s="39">
        <f t="shared" si="2"/>
        <v>345</v>
      </c>
    </row>
    <row r="13" spans="1:9" ht="15">
      <c r="A13" s="15" t="s">
        <v>78</v>
      </c>
      <c r="B13" s="15" t="s">
        <v>77</v>
      </c>
      <c r="C13" s="15" t="s">
        <v>27</v>
      </c>
      <c r="D13" s="38">
        <v>0</v>
      </c>
      <c r="E13" s="39">
        <f t="shared" si="0"/>
        <v>0</v>
      </c>
      <c r="F13" s="39">
        <f t="shared" si="1"/>
        <v>0</v>
      </c>
      <c r="G13" s="39">
        <f>G12</f>
        <v>8280</v>
      </c>
      <c r="H13" s="39">
        <f t="shared" si="3"/>
        <v>4140</v>
      </c>
      <c r="I13" s="39">
        <f t="shared" si="2"/>
        <v>345</v>
      </c>
    </row>
    <row r="16" spans="1:9">
      <c r="A16" s="15" t="s">
        <v>97</v>
      </c>
    </row>
  </sheetData>
  <sortState xmlns:xlrd2="http://schemas.microsoft.com/office/spreadsheetml/2017/richdata2" ref="A2:F9">
    <sortCondition descending="1" ref="A2:A9"/>
    <sortCondition descending="1" ref="B2:B9"/>
    <sortCondition descending="1" ref="C2:C9"/>
  </sortState>
  <pageMargins left="0.7" right="0.7" top="0.75" bottom="0.75" header="0.3" footer="0.3"/>
  <ignoredErrors>
    <ignoredError sqref="G3 G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BF9C-CAD4-458F-8AAE-C6F9A895A256}">
  <sheetPr>
    <tabColor rgb="FF00B050"/>
  </sheetPr>
  <dimension ref="A1:H3"/>
  <sheetViews>
    <sheetView workbookViewId="0">
      <selection activeCell="C3" sqref="C3"/>
    </sheetView>
  </sheetViews>
  <sheetFormatPr defaultRowHeight="14.25"/>
  <cols>
    <col min="1" max="1" width="6.7109375" style="15" bestFit="1" customWidth="1"/>
    <col min="2" max="2" width="19.140625" style="15" bestFit="1" customWidth="1"/>
    <col min="3" max="3" width="16.28515625" style="15" bestFit="1" customWidth="1"/>
    <col min="4" max="4" width="17.42578125" style="15" bestFit="1" customWidth="1"/>
    <col min="5" max="6" width="17.42578125" style="15" customWidth="1"/>
    <col min="7" max="7" width="11.28515625" style="15" customWidth="1"/>
    <col min="8" max="8" width="13.28515625" style="15" customWidth="1"/>
    <col min="9" max="16384" width="9.140625" style="15"/>
  </cols>
  <sheetData>
    <row r="1" spans="1:8" s="17" customFormat="1" ht="30">
      <c r="A1" s="17" t="s">
        <v>23</v>
      </c>
      <c r="B1" s="17" t="s">
        <v>24</v>
      </c>
      <c r="C1" s="18" t="s">
        <v>28</v>
      </c>
      <c r="D1" s="18" t="s">
        <v>29</v>
      </c>
      <c r="E1" s="19">
        <v>1</v>
      </c>
      <c r="F1" s="19">
        <v>0.75</v>
      </c>
      <c r="G1" s="19">
        <v>0.5</v>
      </c>
      <c r="H1" s="19">
        <v>0.25</v>
      </c>
    </row>
    <row r="2" spans="1:8" s="17" customFormat="1" ht="15">
      <c r="A2" s="15" t="s">
        <v>41</v>
      </c>
      <c r="B2" s="15" t="s">
        <v>42</v>
      </c>
      <c r="C2" s="55" t="s">
        <v>43</v>
      </c>
      <c r="D2" s="55" t="s">
        <v>43</v>
      </c>
      <c r="E2" s="56" t="s">
        <v>7</v>
      </c>
      <c r="F2" s="56" t="s">
        <v>8</v>
      </c>
      <c r="G2" s="56" t="s">
        <v>9</v>
      </c>
      <c r="H2" s="56" t="s">
        <v>10</v>
      </c>
    </row>
    <row r="3" spans="1:8" ht="15">
      <c r="A3" s="15" t="s">
        <v>41</v>
      </c>
      <c r="B3" s="15" t="s">
        <v>42</v>
      </c>
      <c r="C3" s="38">
        <v>950</v>
      </c>
      <c r="D3" s="39">
        <f>ROUND(C3/2,0)</f>
        <v>475</v>
      </c>
      <c r="E3" s="39">
        <f>ROUND($D$3*E1,0)</f>
        <v>475</v>
      </c>
      <c r="F3" s="39">
        <f t="shared" ref="F3:H3" si="0">ROUND($D$3*F1,0)</f>
        <v>356</v>
      </c>
      <c r="G3" s="39">
        <f t="shared" si="0"/>
        <v>238</v>
      </c>
      <c r="H3" s="39">
        <f t="shared" si="0"/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A7BF-1C75-421C-8BF7-847B2E350C7C}">
  <sheetPr>
    <tabColor rgb="FF00B050"/>
  </sheetPr>
  <dimension ref="A1:T10"/>
  <sheetViews>
    <sheetView workbookViewId="0">
      <selection activeCell="D23" sqref="D23"/>
    </sheetView>
  </sheetViews>
  <sheetFormatPr defaultRowHeight="14.25"/>
  <cols>
    <col min="1" max="1" width="6.7109375" style="15" bestFit="1" customWidth="1"/>
    <col min="2" max="2" width="14.85546875" style="15" customWidth="1"/>
    <col min="3" max="3" width="26.28515625" style="15" bestFit="1" customWidth="1"/>
    <col min="4" max="4" width="16.140625" style="15" bestFit="1" customWidth="1"/>
    <col min="5" max="5" width="17.28515625" style="15" bestFit="1" customWidth="1"/>
    <col min="6" max="7" width="17.42578125" style="15" customWidth="1"/>
    <col min="8" max="8" width="12.85546875" style="15" customWidth="1"/>
    <col min="9" max="11" width="9.85546875" style="15" bestFit="1" customWidth="1"/>
    <col min="12" max="20" width="11.5703125" style="15" bestFit="1" customWidth="1"/>
    <col min="21" max="16384" width="9.140625" style="15"/>
  </cols>
  <sheetData>
    <row r="1" spans="1:20" s="17" customFormat="1" ht="60">
      <c r="A1" s="17" t="s">
        <v>23</v>
      </c>
      <c r="B1" s="17" t="s">
        <v>31</v>
      </c>
      <c r="C1" s="17" t="s">
        <v>24</v>
      </c>
      <c r="D1" s="18" t="s">
        <v>37</v>
      </c>
      <c r="E1" s="17" t="s">
        <v>38</v>
      </c>
      <c r="F1" s="18" t="s">
        <v>39</v>
      </c>
      <c r="G1" s="18" t="s">
        <v>40</v>
      </c>
      <c r="H1" s="59" t="s">
        <v>69</v>
      </c>
      <c r="I1" s="17">
        <v>1</v>
      </c>
      <c r="J1" s="17">
        <v>2</v>
      </c>
      <c r="K1" s="17">
        <v>3</v>
      </c>
      <c r="L1" s="17">
        <v>4</v>
      </c>
      <c r="M1" s="17">
        <v>5</v>
      </c>
      <c r="N1" s="17">
        <v>6</v>
      </c>
      <c r="O1" s="17">
        <v>7</v>
      </c>
      <c r="P1" s="17">
        <v>8</v>
      </c>
      <c r="Q1" s="17">
        <v>9</v>
      </c>
      <c r="R1" s="17">
        <v>10</v>
      </c>
      <c r="S1" s="17">
        <v>11</v>
      </c>
      <c r="T1" s="17">
        <v>12</v>
      </c>
    </row>
    <row r="2" spans="1:20" ht="15">
      <c r="A2" s="84" t="s">
        <v>4</v>
      </c>
      <c r="B2" s="84" t="s">
        <v>1</v>
      </c>
      <c r="C2" s="84" t="s">
        <v>35</v>
      </c>
      <c r="D2" s="38">
        <v>5830</v>
      </c>
      <c r="E2" s="39">
        <f t="shared" ref="E2:E10" si="0">ROUND(D2/32,0)</f>
        <v>182</v>
      </c>
      <c r="F2" s="39">
        <f>D2+D3</f>
        <v>8580</v>
      </c>
      <c r="G2" s="39">
        <f t="shared" ref="G2:G7" si="1">ROUND(F2/32,0)</f>
        <v>268</v>
      </c>
      <c r="H2" s="60" t="s">
        <v>43</v>
      </c>
      <c r="I2" s="66">
        <f>$G$2*I1</f>
        <v>268</v>
      </c>
      <c r="J2" s="66">
        <f t="shared" ref="J2:T2" si="2">$G$2*J1</f>
        <v>536</v>
      </c>
      <c r="K2" s="66">
        <f t="shared" si="2"/>
        <v>804</v>
      </c>
      <c r="L2" s="66">
        <f t="shared" si="2"/>
        <v>1072</v>
      </c>
      <c r="M2" s="66">
        <f t="shared" si="2"/>
        <v>1340</v>
      </c>
      <c r="N2" s="66">
        <f t="shared" si="2"/>
        <v>1608</v>
      </c>
      <c r="O2" s="66">
        <f t="shared" si="2"/>
        <v>1876</v>
      </c>
      <c r="P2" s="66">
        <f t="shared" si="2"/>
        <v>2144</v>
      </c>
      <c r="Q2" s="66">
        <f t="shared" si="2"/>
        <v>2412</v>
      </c>
      <c r="R2" s="66">
        <f t="shared" si="2"/>
        <v>2680</v>
      </c>
      <c r="S2" s="66">
        <f t="shared" si="2"/>
        <v>2948</v>
      </c>
      <c r="T2" s="66">
        <f t="shared" si="2"/>
        <v>3216</v>
      </c>
    </row>
    <row r="3" spans="1:20" ht="15">
      <c r="A3" s="84" t="s">
        <v>4</v>
      </c>
      <c r="B3" s="84" t="s">
        <v>1</v>
      </c>
      <c r="C3" s="84" t="s">
        <v>36</v>
      </c>
      <c r="D3" s="38">
        <v>2750</v>
      </c>
      <c r="E3" s="39">
        <f t="shared" si="0"/>
        <v>86</v>
      </c>
      <c r="F3" s="39">
        <f>F2</f>
        <v>8580</v>
      </c>
      <c r="G3" s="39">
        <f t="shared" si="1"/>
        <v>268</v>
      </c>
      <c r="H3" s="60" t="s">
        <v>43</v>
      </c>
      <c r="I3" s="60" t="s">
        <v>43</v>
      </c>
      <c r="J3" s="60" t="s">
        <v>43</v>
      </c>
      <c r="K3" s="60" t="s">
        <v>43</v>
      </c>
      <c r="L3" s="60" t="s">
        <v>43</v>
      </c>
      <c r="M3" s="60" t="s">
        <v>43</v>
      </c>
      <c r="N3" s="60" t="s">
        <v>43</v>
      </c>
      <c r="O3" s="60" t="s">
        <v>43</v>
      </c>
      <c r="P3" s="60" t="s">
        <v>43</v>
      </c>
      <c r="Q3" s="60" t="s">
        <v>43</v>
      </c>
      <c r="R3" s="60" t="s">
        <v>43</v>
      </c>
      <c r="S3" s="60" t="s">
        <v>43</v>
      </c>
      <c r="T3" s="60" t="s">
        <v>43</v>
      </c>
    </row>
    <row r="4" spans="1:20" ht="15">
      <c r="A4" s="84" t="s">
        <v>4</v>
      </c>
      <c r="B4" s="84" t="s">
        <v>2</v>
      </c>
      <c r="C4" s="84" t="s">
        <v>35</v>
      </c>
      <c r="D4" s="40">
        <f>$D$2</f>
        <v>5830</v>
      </c>
      <c r="E4" s="39">
        <f t="shared" si="0"/>
        <v>182</v>
      </c>
      <c r="F4" s="39">
        <f>D4+D5</f>
        <v>8580</v>
      </c>
      <c r="G4" s="39">
        <f t="shared" si="1"/>
        <v>268</v>
      </c>
      <c r="H4" s="60" t="s">
        <v>43</v>
      </c>
      <c r="I4" s="60" t="s">
        <v>43</v>
      </c>
      <c r="J4" s="60" t="s">
        <v>43</v>
      </c>
      <c r="K4" s="60" t="s">
        <v>43</v>
      </c>
      <c r="L4" s="60" t="s">
        <v>43</v>
      </c>
      <c r="M4" s="60" t="s">
        <v>43</v>
      </c>
      <c r="N4" s="60" t="s">
        <v>43</v>
      </c>
      <c r="O4" s="60" t="s">
        <v>43</v>
      </c>
      <c r="P4" s="60" t="s">
        <v>43</v>
      </c>
      <c r="Q4" s="60" t="s">
        <v>43</v>
      </c>
      <c r="R4" s="60" t="s">
        <v>43</v>
      </c>
      <c r="S4" s="60" t="s">
        <v>43</v>
      </c>
      <c r="T4" s="60" t="s">
        <v>43</v>
      </c>
    </row>
    <row r="5" spans="1:20" ht="15">
      <c r="A5" s="84" t="s">
        <v>4</v>
      </c>
      <c r="B5" s="84" t="s">
        <v>2</v>
      </c>
      <c r="C5" s="84" t="s">
        <v>36</v>
      </c>
      <c r="D5" s="40">
        <f>$D$3</f>
        <v>2750</v>
      </c>
      <c r="E5" s="39">
        <f t="shared" si="0"/>
        <v>86</v>
      </c>
      <c r="F5" s="39">
        <f>F4</f>
        <v>8580</v>
      </c>
      <c r="G5" s="39">
        <f t="shared" si="1"/>
        <v>268</v>
      </c>
      <c r="H5" s="60" t="s">
        <v>43</v>
      </c>
      <c r="I5" s="60" t="s">
        <v>43</v>
      </c>
      <c r="J5" s="60" t="s">
        <v>43</v>
      </c>
      <c r="K5" s="60" t="s">
        <v>43</v>
      </c>
      <c r="L5" s="60" t="s">
        <v>43</v>
      </c>
      <c r="M5" s="60" t="s">
        <v>43</v>
      </c>
      <c r="N5" s="60" t="s">
        <v>43</v>
      </c>
      <c r="O5" s="60" t="s">
        <v>43</v>
      </c>
      <c r="P5" s="60" t="s">
        <v>43</v>
      </c>
      <c r="Q5" s="60" t="s">
        <v>43</v>
      </c>
      <c r="R5" s="60" t="s">
        <v>43</v>
      </c>
      <c r="S5" s="60" t="s">
        <v>43</v>
      </c>
      <c r="T5" s="60" t="s">
        <v>43</v>
      </c>
    </row>
    <row r="6" spans="1:20" ht="15">
      <c r="A6" s="84" t="s">
        <v>4</v>
      </c>
      <c r="B6" s="84" t="s">
        <v>77</v>
      </c>
      <c r="C6" s="84" t="s">
        <v>35</v>
      </c>
      <c r="D6" s="40">
        <f>$D$2</f>
        <v>5830</v>
      </c>
      <c r="E6" s="39">
        <f t="shared" si="0"/>
        <v>182</v>
      </c>
      <c r="F6" s="39">
        <f>D6+D7</f>
        <v>8580</v>
      </c>
      <c r="G6" s="39">
        <f t="shared" si="1"/>
        <v>268</v>
      </c>
      <c r="H6" s="60" t="s">
        <v>43</v>
      </c>
      <c r="I6" s="60" t="s">
        <v>43</v>
      </c>
      <c r="J6" s="60" t="s">
        <v>43</v>
      </c>
      <c r="K6" s="60" t="s">
        <v>43</v>
      </c>
      <c r="L6" s="60" t="s">
        <v>43</v>
      </c>
      <c r="M6" s="60" t="s">
        <v>43</v>
      </c>
      <c r="N6" s="60" t="s">
        <v>43</v>
      </c>
      <c r="O6" s="60" t="s">
        <v>43</v>
      </c>
      <c r="P6" s="60" t="s">
        <v>43</v>
      </c>
      <c r="Q6" s="60" t="s">
        <v>43</v>
      </c>
      <c r="R6" s="60" t="s">
        <v>43</v>
      </c>
      <c r="S6" s="60" t="s">
        <v>43</v>
      </c>
      <c r="T6" s="60" t="s">
        <v>43</v>
      </c>
    </row>
    <row r="7" spans="1:20" ht="15">
      <c r="A7" s="84" t="s">
        <v>4</v>
      </c>
      <c r="B7" s="84" t="s">
        <v>77</v>
      </c>
      <c r="C7" s="84" t="s">
        <v>36</v>
      </c>
      <c r="D7" s="40">
        <f>$D$3</f>
        <v>2750</v>
      </c>
      <c r="E7" s="39">
        <f t="shared" si="0"/>
        <v>86</v>
      </c>
      <c r="F7" s="39">
        <f>F6</f>
        <v>8580</v>
      </c>
      <c r="G7" s="39">
        <f t="shared" si="1"/>
        <v>268</v>
      </c>
      <c r="H7" s="60" t="s">
        <v>43</v>
      </c>
      <c r="I7" s="60" t="s">
        <v>43</v>
      </c>
      <c r="J7" s="60" t="s">
        <v>43</v>
      </c>
      <c r="K7" s="60" t="s">
        <v>43</v>
      </c>
      <c r="L7" s="60" t="s">
        <v>43</v>
      </c>
      <c r="M7" s="60" t="s">
        <v>43</v>
      </c>
      <c r="N7" s="60" t="s">
        <v>43</v>
      </c>
      <c r="O7" s="60" t="s">
        <v>43</v>
      </c>
      <c r="P7" s="60" t="s">
        <v>43</v>
      </c>
      <c r="Q7" s="60" t="s">
        <v>43</v>
      </c>
      <c r="R7" s="60" t="s">
        <v>43</v>
      </c>
      <c r="S7" s="60" t="s">
        <v>43</v>
      </c>
      <c r="T7" s="60" t="s">
        <v>43</v>
      </c>
    </row>
    <row r="8" spans="1:20" ht="15">
      <c r="A8" s="84" t="s">
        <v>4</v>
      </c>
      <c r="B8" s="84" t="s">
        <v>1</v>
      </c>
      <c r="C8" s="84" t="s">
        <v>0</v>
      </c>
      <c r="D8" s="38">
        <v>1050</v>
      </c>
      <c r="E8" s="39">
        <f t="shared" si="0"/>
        <v>33</v>
      </c>
      <c r="F8" s="41" t="s">
        <v>43</v>
      </c>
      <c r="G8" s="41" t="s">
        <v>43</v>
      </c>
      <c r="H8" s="60" t="s">
        <v>43</v>
      </c>
      <c r="I8" s="66">
        <f>$E$8*I1</f>
        <v>33</v>
      </c>
      <c r="J8" s="66">
        <f t="shared" ref="J8:T8" si="3">$E$8*J1</f>
        <v>66</v>
      </c>
      <c r="K8" s="66">
        <f t="shared" si="3"/>
        <v>99</v>
      </c>
      <c r="L8" s="66">
        <f t="shared" si="3"/>
        <v>132</v>
      </c>
      <c r="M8" s="66">
        <f t="shared" si="3"/>
        <v>165</v>
      </c>
      <c r="N8" s="66">
        <f t="shared" si="3"/>
        <v>198</v>
      </c>
      <c r="O8" s="66">
        <f t="shared" si="3"/>
        <v>231</v>
      </c>
      <c r="P8" s="66">
        <f t="shared" si="3"/>
        <v>264</v>
      </c>
      <c r="Q8" s="66">
        <f t="shared" si="3"/>
        <v>297</v>
      </c>
      <c r="R8" s="66">
        <f t="shared" si="3"/>
        <v>330</v>
      </c>
      <c r="S8" s="66">
        <f t="shared" si="3"/>
        <v>363</v>
      </c>
      <c r="T8" s="66">
        <f t="shared" si="3"/>
        <v>396</v>
      </c>
    </row>
    <row r="9" spans="1:20" ht="29.25">
      <c r="A9" s="84" t="s">
        <v>4</v>
      </c>
      <c r="B9" s="85" t="s">
        <v>93</v>
      </c>
      <c r="C9" s="84" t="s">
        <v>0</v>
      </c>
      <c r="D9" s="38">
        <v>1550</v>
      </c>
      <c r="E9" s="39">
        <f t="shared" si="0"/>
        <v>48</v>
      </c>
      <c r="F9" s="41" t="s">
        <v>43</v>
      </c>
      <c r="G9" s="41" t="s">
        <v>43</v>
      </c>
      <c r="H9" s="60" t="s">
        <v>43</v>
      </c>
      <c r="I9" s="66">
        <f>$E$9*I1</f>
        <v>48</v>
      </c>
      <c r="J9" s="66">
        <f t="shared" ref="J9:T9" si="4">$E$9*J1</f>
        <v>96</v>
      </c>
      <c r="K9" s="66">
        <f t="shared" si="4"/>
        <v>144</v>
      </c>
      <c r="L9" s="66">
        <f t="shared" si="4"/>
        <v>192</v>
      </c>
      <c r="M9" s="66">
        <f t="shared" si="4"/>
        <v>240</v>
      </c>
      <c r="N9" s="66">
        <f t="shared" si="4"/>
        <v>288</v>
      </c>
      <c r="O9" s="66">
        <f t="shared" si="4"/>
        <v>336</v>
      </c>
      <c r="P9" s="66">
        <f t="shared" si="4"/>
        <v>384</v>
      </c>
      <c r="Q9" s="66">
        <f t="shared" si="4"/>
        <v>432</v>
      </c>
      <c r="R9" s="66">
        <f t="shared" si="4"/>
        <v>480</v>
      </c>
      <c r="S9" s="66">
        <f t="shared" si="4"/>
        <v>528</v>
      </c>
      <c r="T9" s="66">
        <f t="shared" si="4"/>
        <v>576</v>
      </c>
    </row>
    <row r="10" spans="1:20" ht="15">
      <c r="A10" s="84" t="s">
        <v>4</v>
      </c>
      <c r="B10" s="84" t="s">
        <v>41</v>
      </c>
      <c r="C10" s="84" t="s">
        <v>3</v>
      </c>
      <c r="D10" s="38">
        <v>1700</v>
      </c>
      <c r="E10" s="39">
        <f t="shared" si="0"/>
        <v>53</v>
      </c>
      <c r="F10" s="41" t="s">
        <v>43</v>
      </c>
      <c r="G10" s="41" t="s">
        <v>43</v>
      </c>
      <c r="H10" s="60" t="s">
        <v>43</v>
      </c>
      <c r="I10" s="66">
        <f>$E$10*I1</f>
        <v>53</v>
      </c>
      <c r="J10" s="66">
        <f t="shared" ref="J10:T10" si="5">$E$10*J1</f>
        <v>106</v>
      </c>
      <c r="K10" s="66">
        <f t="shared" si="5"/>
        <v>159</v>
      </c>
      <c r="L10" s="66">
        <f t="shared" si="5"/>
        <v>212</v>
      </c>
      <c r="M10" s="66">
        <f t="shared" si="5"/>
        <v>265</v>
      </c>
      <c r="N10" s="66">
        <f t="shared" si="5"/>
        <v>318</v>
      </c>
      <c r="O10" s="66">
        <f t="shared" si="5"/>
        <v>371</v>
      </c>
      <c r="P10" s="66">
        <f t="shared" si="5"/>
        <v>424</v>
      </c>
      <c r="Q10" s="66">
        <f t="shared" si="5"/>
        <v>477</v>
      </c>
      <c r="R10" s="66">
        <f t="shared" si="5"/>
        <v>530</v>
      </c>
      <c r="S10" s="66">
        <f t="shared" si="5"/>
        <v>583</v>
      </c>
      <c r="T10" s="66">
        <f t="shared" si="5"/>
        <v>636</v>
      </c>
    </row>
  </sheetData>
  <pageMargins left="0.7" right="0.7" top="0.75" bottom="0.75" header="0.3" footer="0.3"/>
  <ignoredErrors>
    <ignoredError sqref="F2:F7 F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30D0-949F-4E0C-A15C-9C8743FB7CE7}">
  <sheetPr>
    <tabColor theme="1"/>
  </sheetPr>
  <dimension ref="A1:N14"/>
  <sheetViews>
    <sheetView workbookViewId="0">
      <selection activeCell="D4" sqref="D4"/>
    </sheetView>
  </sheetViews>
  <sheetFormatPr defaultRowHeight="14.25"/>
  <cols>
    <col min="1" max="1" width="21.5703125" style="15" customWidth="1"/>
    <col min="2" max="2" width="36.28515625" style="15" bestFit="1" customWidth="1"/>
    <col min="3" max="3" width="11.85546875" style="15" bestFit="1" customWidth="1"/>
    <col min="4" max="4" width="28" style="15" customWidth="1"/>
    <col min="5" max="6" width="20.28515625" style="15" customWidth="1"/>
    <col min="7" max="7" width="47.28515625" style="15" customWidth="1"/>
    <col min="8" max="8" width="9.85546875" style="15" bestFit="1" customWidth="1"/>
    <col min="9" max="9" width="9.140625" style="15"/>
    <col min="10" max="10" width="30.140625" style="15" customWidth="1"/>
    <col min="11" max="11" width="9.85546875" style="15" bestFit="1" customWidth="1"/>
    <col min="12" max="12" width="9.140625" style="15"/>
    <col min="13" max="13" width="35.42578125" style="15" customWidth="1"/>
    <col min="14" max="16384" width="9.140625" style="15"/>
  </cols>
  <sheetData>
    <row r="1" spans="1:14" ht="60">
      <c r="A1" s="16" t="s">
        <v>56</v>
      </c>
      <c r="B1" s="16" t="s">
        <v>57</v>
      </c>
      <c r="C1" s="16" t="s">
        <v>58</v>
      </c>
      <c r="D1" s="18" t="s">
        <v>91</v>
      </c>
      <c r="E1" s="18" t="s">
        <v>90</v>
      </c>
      <c r="F1" s="18" t="s">
        <v>89</v>
      </c>
    </row>
    <row r="2" spans="1:14">
      <c r="A2" s="15" t="s">
        <v>31</v>
      </c>
      <c r="B2" s="15" t="str">
        <f>'Summer Calculator'!B3</f>
        <v>Choose Residency</v>
      </c>
      <c r="C2" s="51">
        <f>IF(B2="Resident","R",IF(B2="Non-Resident","NR",IF(B2="Metro","M",0)))</f>
        <v>0</v>
      </c>
    </row>
    <row r="3" spans="1:14">
      <c r="A3" s="15" t="s">
        <v>23</v>
      </c>
      <c r="B3" s="15" t="e">
        <f>'Summer Calculator'!#REF!</f>
        <v>#REF!</v>
      </c>
      <c r="C3" s="51" t="e">
        <f>IF(B3="Undergraduate","UG",IF(B3="Graduate/Professional","GR",0))</f>
        <v>#REF!</v>
      </c>
    </row>
    <row r="4" spans="1:14">
      <c r="A4" s="15" t="s">
        <v>44</v>
      </c>
      <c r="B4" s="15" t="str">
        <f>'Summer Calculator'!B5</f>
        <v>Choose Level and College (Program)</v>
      </c>
      <c r="C4" s="51" t="s">
        <v>43</v>
      </c>
      <c r="D4" s="15" t="str">
        <f>VLOOKUP(B4,Tuition!A1:K364,6,FALSE)</f>
        <v>Resident Tuition and College Tuition Per Credit Hour</v>
      </c>
      <c r="E4" s="15" t="str">
        <f>VLOOKUP(B4,Tuition!A1:L364,7,FALSE)</f>
        <v>Non-Resident Tuition and College Tuition Per Credit Hour</v>
      </c>
      <c r="F4" s="15" t="str">
        <f>VLOOKUP(B4,Tuition!A1:H90,8,FALSE)</f>
        <v>Metro Tuition and College Tuition Per Credit Hour</v>
      </c>
    </row>
    <row r="5" spans="1:14">
      <c r="A5" s="15" t="s">
        <v>62</v>
      </c>
      <c r="B5" s="15">
        <f>'Summer Calculator'!B7</f>
        <v>1</v>
      </c>
    </row>
    <row r="6" spans="1:14">
      <c r="A6" s="15" t="s">
        <v>63</v>
      </c>
      <c r="B6" s="15">
        <f>'Summer Calculator'!B9</f>
        <v>1</v>
      </c>
    </row>
    <row r="7" spans="1:14" ht="28.5">
      <c r="A7" s="52" t="s">
        <v>64</v>
      </c>
      <c r="B7" s="15">
        <v>12</v>
      </c>
    </row>
    <row r="9" spans="1:14" ht="15">
      <c r="K9" s="67"/>
    </row>
    <row r="10" spans="1:14" ht="28.5">
      <c r="A10" s="53" t="s">
        <v>59</v>
      </c>
      <c r="B10" s="69" t="str">
        <f>IF(C2="R",D4,IF(C2="NR",E4,IF(C2="M",F4,"#VALUE")))</f>
        <v>#VALUE</v>
      </c>
      <c r="C10" s="65"/>
      <c r="D10" s="53"/>
      <c r="E10" s="68"/>
      <c r="F10" s="68"/>
      <c r="G10" s="65"/>
      <c r="H10" s="68"/>
      <c r="I10" s="65"/>
      <c r="J10" s="53"/>
      <c r="K10" s="69"/>
      <c r="L10" s="65"/>
      <c r="M10" s="53" t="s">
        <v>73</v>
      </c>
      <c r="N10" s="65">
        <f>IF(B6=0,"#VALUE",IF(B6&lt;12,Other!E8*B6,IF(B6&gt;=12,Other!E8*12,"#VALUE")))</f>
        <v>33</v>
      </c>
    </row>
    <row r="11" spans="1:14" ht="15">
      <c r="A11" s="53" t="s">
        <v>60</v>
      </c>
      <c r="B11" s="69">
        <f>IF(B5&lt;B7,B5,IF(B5&gt;=B7,B7,"#VALUE"))</f>
        <v>1</v>
      </c>
      <c r="C11" s="65"/>
      <c r="D11" s="53"/>
      <c r="E11" s="68"/>
      <c r="F11" s="68"/>
      <c r="G11" s="67" t="s">
        <v>70</v>
      </c>
      <c r="H11" s="68">
        <f>IF(B6=0,"#VALUE",IF(B6&lt;12,B6*Other!G2,IF(B6&gt;=12,12*Other!G2,"#VALUE")))</f>
        <v>268</v>
      </c>
      <c r="I11" s="65"/>
      <c r="J11" s="53"/>
      <c r="K11" s="69"/>
      <c r="L11" s="65"/>
      <c r="M11" s="53" t="s">
        <v>74</v>
      </c>
      <c r="N11" s="65">
        <f>IF(B6=0,"#VALUE",IF(B6&lt;12,Other!E9*B6,IF(B6&gt;=12,Other!E9*12,"#VALUE")))</f>
        <v>48</v>
      </c>
    </row>
    <row r="12" spans="1:14" ht="15">
      <c r="A12" s="53" t="s">
        <v>61</v>
      </c>
      <c r="B12" s="69">
        <f>B5</f>
        <v>1</v>
      </c>
      <c r="C12" s="65"/>
      <c r="D12" s="54" t="s">
        <v>72</v>
      </c>
      <c r="E12" s="68">
        <f>IF(B5&gt;=12,475,IF(B5&gt;=9,356,IF(B5&gt;=6,238,IF(B5&lt;=5,119,"#VALUE"))))</f>
        <v>119</v>
      </c>
      <c r="F12" s="68"/>
      <c r="G12" s="65"/>
      <c r="H12" s="65"/>
      <c r="I12" s="65"/>
      <c r="J12" s="54" t="s">
        <v>71</v>
      </c>
      <c r="K12" s="68">
        <f>IF(B5&lt;6,0,IF(AND(B5&gt;=6,B6&lt;12),Other!E10*B6,IF(AND(B5&gt;=6,B6&gt;=12),Other!E10*12)))</f>
        <v>0</v>
      </c>
      <c r="L12" s="65"/>
      <c r="M12" s="54" t="s">
        <v>75</v>
      </c>
      <c r="N12" s="65" t="str">
        <f>IF(C2="R",N10,IF(C2="NR",N11,IF(C2="M",N11,"#VALUE")))</f>
        <v>#VALUE</v>
      </c>
    </row>
    <row r="13" spans="1:14">
      <c r="A13" s="53" t="s">
        <v>65</v>
      </c>
      <c r="B13" s="69">
        <f>B11</f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5">
      <c r="A14" s="54" t="s">
        <v>66</v>
      </c>
      <c r="B14" s="69" t="e">
        <f>IF(B13*B10&gt;0,B13*B10,"#VALUE")</f>
        <v>#VALUE!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E797B-E89E-468B-9AE2-DA6AF1349DF7}">
  <sheetPr>
    <tabColor theme="1"/>
  </sheetPr>
  <dimension ref="A1:B4"/>
  <sheetViews>
    <sheetView workbookViewId="0">
      <selection sqref="A1:A4"/>
    </sheetView>
  </sheetViews>
  <sheetFormatPr defaultRowHeight="12.75"/>
  <cols>
    <col min="1" max="1" width="17.85546875" style="2" bestFit="1" customWidth="1"/>
    <col min="2" max="2" width="25.85546875" style="2" customWidth="1"/>
    <col min="3" max="16384" width="9.140625" style="2"/>
  </cols>
  <sheetData>
    <row r="1" spans="1:2" s="50" customFormat="1">
      <c r="A1" s="50" t="s">
        <v>50</v>
      </c>
      <c r="B1" s="50" t="s">
        <v>53</v>
      </c>
    </row>
    <row r="2" spans="1:2">
      <c r="A2" s="2" t="s">
        <v>1</v>
      </c>
      <c r="B2" s="2" t="s">
        <v>26</v>
      </c>
    </row>
    <row r="3" spans="1:2">
      <c r="A3" s="2" t="s">
        <v>2</v>
      </c>
      <c r="B3" s="2" t="s">
        <v>52</v>
      </c>
    </row>
    <row r="4" spans="1:2">
      <c r="A4" s="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Summer Calculator</vt:lpstr>
      <vt:lpstr>Tuition</vt:lpstr>
      <vt:lpstr>TF</vt:lpstr>
      <vt:lpstr>Books</vt:lpstr>
      <vt:lpstr>Other</vt:lpstr>
      <vt:lpstr>Calcs</vt:lpstr>
      <vt:lpstr>Defined Names</vt:lpstr>
      <vt:lpstr>Level</vt:lpstr>
      <vt:lpstr>Major</vt:lpstr>
      <vt:lpstr>Program</vt:lpstr>
      <vt:lpstr>PSCResidency</vt:lpstr>
      <vt:lpstr>Residency</vt:lpstr>
      <vt:lpstr>Tuition_Cost_per_Credit_Hour</vt:lpstr>
      <vt:lpstr>UG___University_College1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Evie</dc:creator>
  <cp:lastModifiedBy>Nicole Solomon</cp:lastModifiedBy>
  <cp:lastPrinted>2015-04-02T12:05:05Z</cp:lastPrinted>
  <dcterms:created xsi:type="dcterms:W3CDTF">2007-01-27T22:30:57Z</dcterms:created>
  <dcterms:modified xsi:type="dcterms:W3CDTF">2022-02-09T19:58:38Z</dcterms:modified>
</cp:coreProperties>
</file>