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FinAid\Common\Outreach Unit\Website\Website Docs\Summer\"/>
    </mc:Choice>
  </mc:AlternateContent>
  <xr:revisionPtr revIDLastSave="0" documentId="8_{0CFD2D7E-86B1-4518-AD9A-DEEDC74ECE52}" xr6:coauthVersionLast="47" xr6:coauthVersionMax="47" xr10:uidLastSave="{00000000-0000-0000-0000-000000000000}"/>
  <bookViews>
    <workbookView xWindow="-28920" yWindow="-120" windowWidth="29040" windowHeight="15840" tabRatio="810" xr2:uid="{00000000-000D-0000-FFFF-FFFF00000000}"/>
  </bookViews>
  <sheets>
    <sheet name="Summer Calculator" sheetId="9" r:id="rId1"/>
    <sheet name="Tuition" sheetId="7" state="hidden" r:id="rId2"/>
    <sheet name="TF" sheetId="26" state="hidden" r:id="rId3"/>
    <sheet name="Books" sheetId="29" state="hidden" r:id="rId4"/>
    <sheet name="Other" sheetId="27" state="hidden" r:id="rId5"/>
    <sheet name="Calcs" sheetId="30" state="hidden" r:id="rId6"/>
    <sheet name="Defined Names" sheetId="31" state="hidden" r:id="rId7"/>
  </sheets>
  <definedNames>
    <definedName name="_xlnm._FilterDatabase" localSheetId="1" hidden="1">Tuition!$A$1:$L$20</definedName>
    <definedName name="A__Summer_Award">#REF!</definedName>
    <definedName name="College">#REF!</definedName>
    <definedName name="_xlnm.Criteria">#REF!</definedName>
    <definedName name="_xlnm.Database">#REF!</definedName>
    <definedName name="Degree">#REF!</definedName>
    <definedName name="EFCShift">#REF!</definedName>
    <definedName name="Enrollment">#REF!</definedName>
    <definedName name="F__No_FAFSA">#REF!</definedName>
    <definedName name="H__Summer_HSC_Applied_Main">#REF!</definedName>
    <definedName name="Housing">#REF!</definedName>
    <definedName name="L__Alt_Loan_Only">#REF!</definedName>
    <definedName name="Level">'Defined Names'!$B$1:$B$3</definedName>
    <definedName name="Major">Tuition!#REF!</definedName>
    <definedName name="maximum">#REF!</definedName>
    <definedName name="Min">#REF!</definedName>
    <definedName name="On_Campus">#REF!</definedName>
    <definedName name="pp">#REF!</definedName>
    <definedName name="Program">Tuition!$A$1:$A$256</definedName>
    <definedName name="q">#REF!</definedName>
    <definedName name="Residency">'Defined Names'!$A$1:$A$3</definedName>
    <definedName name="SLOP">#REF!</definedName>
    <definedName name="Summer_Letters">#REF!</definedName>
    <definedName name="Trigger">#REF!</definedName>
    <definedName name="Tuition_Cost_per_Credit_Hour">Tuition!#REF!</definedName>
    <definedName name="TuitionRate">Tuition!#REF!</definedName>
    <definedName name="U__Revised_Summer">#REF!</definedName>
    <definedName name="UG___University_College1">Tuition!#REF!</definedName>
    <definedName name="X__Not_Registered">#REF!</definedName>
    <definedName name="Y__Summer_AP">#REF!</definedName>
    <definedName name="YI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20" i="7" l="1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BC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BC12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BC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BC9" i="7"/>
  <c r="BB9" i="7"/>
  <c r="BA9" i="7"/>
  <c r="AZ9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BC3" i="7"/>
  <c r="BB3" i="7"/>
  <c r="BA3" i="7"/>
  <c r="AZ3" i="7"/>
  <c r="AY3" i="7"/>
  <c r="AX3" i="7"/>
  <c r="AW3" i="7"/>
  <c r="AV3" i="7"/>
  <c r="AU3" i="7"/>
  <c r="AT3" i="7"/>
  <c r="AS3" i="7"/>
  <c r="AR3" i="7"/>
  <c r="AQ3" i="7"/>
  <c r="AP3" i="7"/>
  <c r="AO3" i="7"/>
  <c r="AN3" i="7"/>
  <c r="AM3" i="7"/>
  <c r="AL3" i="7"/>
  <c r="AK3" i="7"/>
  <c r="AJ3" i="7"/>
  <c r="AI3" i="7"/>
  <c r="BC2" i="7"/>
  <c r="BB2" i="7"/>
  <c r="BA2" i="7"/>
  <c r="AZ2" i="7"/>
  <c r="AY2" i="7"/>
  <c r="AX2" i="7"/>
  <c r="AW2" i="7"/>
  <c r="AV2" i="7"/>
  <c r="AU2" i="7"/>
  <c r="AT2" i="7"/>
  <c r="AS2" i="7"/>
  <c r="AR2" i="7"/>
  <c r="AQ2" i="7"/>
  <c r="AP2" i="7"/>
  <c r="AO2" i="7"/>
  <c r="AN2" i="7"/>
  <c r="AM2" i="7"/>
  <c r="AL2" i="7"/>
  <c r="AK2" i="7"/>
  <c r="AJ2" i="7"/>
  <c r="AI2" i="7"/>
  <c r="AH20" i="7"/>
  <c r="AH19" i="7"/>
  <c r="AH18" i="7"/>
  <c r="AH17" i="7"/>
  <c r="AH16" i="7"/>
  <c r="AH15" i="7"/>
  <c r="AH14" i="7"/>
  <c r="AH13" i="7"/>
  <c r="AH10" i="7"/>
  <c r="AH9" i="7"/>
  <c r="AH8" i="7"/>
  <c r="AH7" i="7"/>
  <c r="AH6" i="7"/>
  <c r="AH5" i="7"/>
  <c r="AH4" i="7"/>
  <c r="AH3" i="7"/>
  <c r="AH2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AF3" i="7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0" i="7"/>
  <c r="K19" i="7"/>
  <c r="K18" i="7"/>
  <c r="K17" i="7"/>
  <c r="K16" i="7"/>
  <c r="K15" i="7"/>
  <c r="K14" i="7"/>
  <c r="K13" i="7"/>
  <c r="K11" i="7"/>
  <c r="K10" i="7"/>
  <c r="K9" i="7"/>
  <c r="K8" i="7"/>
  <c r="K7" i="7"/>
  <c r="K6" i="7"/>
  <c r="K5" i="7"/>
  <c r="K4" i="7"/>
  <c r="K3" i="7"/>
  <c r="K2" i="7"/>
  <c r="F10" i="7" l="1"/>
  <c r="E10" i="7"/>
  <c r="C14" i="26" l="1"/>
  <c r="C12" i="26"/>
  <c r="C11" i="26"/>
  <c r="B6" i="30" l="1"/>
  <c r="B5" i="30"/>
  <c r="B4" i="30"/>
  <c r="F4" i="30" s="1"/>
  <c r="B3" i="30"/>
  <c r="C3" i="30" s="1"/>
  <c r="B2" i="30"/>
  <c r="C2" i="30" s="1"/>
  <c r="K11" i="30" l="1"/>
  <c r="K12" i="30" s="1"/>
  <c r="K10" i="30"/>
  <c r="E11" i="30"/>
  <c r="B12" i="30"/>
  <c r="B7" i="30"/>
  <c r="B11" i="30" s="1"/>
  <c r="B13" i="30" s="1"/>
  <c r="H10" i="30"/>
  <c r="H11" i="30" s="1"/>
  <c r="B20" i="9" s="1"/>
  <c r="E10" i="30"/>
  <c r="D4" i="30"/>
  <c r="E4" i="30"/>
  <c r="N12" i="30" l="1"/>
  <c r="B21" i="9" s="1"/>
  <c r="B22" i="9"/>
  <c r="E12" i="30"/>
  <c r="B19" i="9" s="1"/>
  <c r="B10" i="30"/>
  <c r="B14" i="30" s="1"/>
  <c r="B18" i="9" s="1"/>
  <c r="B23" i="9" l="1"/>
  <c r="E8" i="27" l="1"/>
  <c r="E7" i="27"/>
  <c r="E6" i="27"/>
  <c r="D3" i="29"/>
  <c r="H3" i="29" s="1"/>
  <c r="E3" i="27"/>
  <c r="E2" i="27"/>
  <c r="D5" i="27"/>
  <c r="E5" i="27" s="1"/>
  <c r="D4" i="27"/>
  <c r="E4" i="27" s="1"/>
  <c r="F2" i="27"/>
  <c r="F3" i="27" s="1"/>
  <c r="G3" i="27" s="1"/>
  <c r="E5" i="26"/>
  <c r="F5" i="26" s="1"/>
  <c r="E4" i="26"/>
  <c r="F4" i="26" s="1"/>
  <c r="E3" i="26"/>
  <c r="F3" i="26" s="1"/>
  <c r="E2" i="26"/>
  <c r="F2" i="26" s="1"/>
  <c r="G4" i="26"/>
  <c r="H4" i="26" s="1"/>
  <c r="I4" i="26" s="1"/>
  <c r="G2" i="26"/>
  <c r="H2" i="26" s="1"/>
  <c r="I2" i="26" s="1"/>
  <c r="F8" i="7" l="1"/>
  <c r="F2" i="7"/>
  <c r="F3" i="7"/>
  <c r="F12" i="7"/>
  <c r="F19" i="7"/>
  <c r="F13" i="7"/>
  <c r="F7" i="7"/>
  <c r="F6" i="7"/>
  <c r="F14" i="7"/>
  <c r="F18" i="7"/>
  <c r="F15" i="7"/>
  <c r="F11" i="7"/>
  <c r="F5" i="7"/>
  <c r="F17" i="7"/>
  <c r="F20" i="7"/>
  <c r="F9" i="7"/>
  <c r="F16" i="7"/>
  <c r="F4" i="7"/>
  <c r="E19" i="7"/>
  <c r="E8" i="7"/>
  <c r="E13" i="7"/>
  <c r="E3" i="7"/>
  <c r="E7" i="7"/>
  <c r="E2" i="7"/>
  <c r="E15" i="7"/>
  <c r="E12" i="7"/>
  <c r="E6" i="7"/>
  <c r="E9" i="7"/>
  <c r="E18" i="7"/>
  <c r="E11" i="7"/>
  <c r="E5" i="7"/>
  <c r="E17" i="7"/>
  <c r="E20" i="7"/>
  <c r="E16" i="7"/>
  <c r="E14" i="7"/>
  <c r="E4" i="7"/>
  <c r="E3" i="29"/>
  <c r="G3" i="29"/>
  <c r="F3" i="29"/>
  <c r="T6" i="27"/>
  <c r="S6" i="27"/>
  <c r="Q6" i="27"/>
  <c r="P6" i="27"/>
  <c r="R6" i="27"/>
  <c r="O6" i="27"/>
  <c r="N6" i="27"/>
  <c r="M6" i="27"/>
  <c r="L6" i="27"/>
  <c r="K6" i="27"/>
  <c r="J6" i="27"/>
  <c r="I6" i="27"/>
  <c r="N10" i="30"/>
  <c r="T7" i="27"/>
  <c r="S7" i="27"/>
  <c r="R7" i="27"/>
  <c r="Q7" i="27"/>
  <c r="P7" i="27"/>
  <c r="O7" i="27"/>
  <c r="L7" i="27"/>
  <c r="K7" i="27"/>
  <c r="N7" i="27"/>
  <c r="M7" i="27"/>
  <c r="I7" i="27"/>
  <c r="J7" i="27"/>
  <c r="N11" i="30"/>
  <c r="L8" i="27"/>
  <c r="J8" i="27"/>
  <c r="K8" i="27"/>
  <c r="I8" i="27"/>
  <c r="M8" i="27"/>
  <c r="T8" i="27"/>
  <c r="S8" i="27"/>
  <c r="R8" i="27"/>
  <c r="Q8" i="27"/>
  <c r="P8" i="27"/>
  <c r="O8" i="27"/>
  <c r="N8" i="27"/>
  <c r="G2" i="27"/>
  <c r="G5" i="26"/>
  <c r="H5" i="26" s="1"/>
  <c r="I5" i="26" s="1"/>
  <c r="G3" i="26"/>
  <c r="H3" i="26" s="1"/>
  <c r="I3" i="26" s="1"/>
  <c r="F4" i="27"/>
  <c r="G4" i="27" s="1"/>
  <c r="AH11" i="7" l="1"/>
  <c r="AH12" i="7"/>
  <c r="K12" i="7"/>
  <c r="R2" i="27"/>
  <c r="Q2" i="27"/>
  <c r="P2" i="27"/>
  <c r="O2" i="27"/>
  <c r="N2" i="27"/>
  <c r="M2" i="27"/>
  <c r="K2" i="27"/>
  <c r="J2" i="27"/>
  <c r="I2" i="27"/>
  <c r="T2" i="27"/>
  <c r="S2" i="27"/>
  <c r="L2" i="27"/>
  <c r="F5" i="27"/>
  <c r="G5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Solomon</author>
  </authors>
  <commentList>
    <comment ref="A6" authorId="0" shapeId="0" xr:uid="{2D2CCFE1-78A7-477F-8D69-E6CB0D92CF78}">
      <text>
        <r>
          <rPr>
            <b/>
            <sz val="9"/>
            <color indexed="81"/>
            <rFont val="Tahoma"/>
            <family val="2"/>
          </rPr>
          <t>Nicole Solomon:</t>
        </r>
        <r>
          <rPr>
            <sz val="9"/>
            <color indexed="81"/>
            <rFont val="Tahoma"/>
            <family val="2"/>
          </rPr>
          <t xml:space="preserve">
Weeks cap at 12 in calculations</t>
        </r>
      </text>
    </comment>
    <comment ref="J12" authorId="0" shapeId="0" xr:uid="{36C470AF-11FC-4FF3-AA19-5950B115C8AC}">
      <text>
        <r>
          <rPr>
            <b/>
            <sz val="9"/>
            <color indexed="81"/>
            <rFont val="Tahoma"/>
            <family val="2"/>
          </rPr>
          <t>Nicole Solomon:</t>
        </r>
        <r>
          <rPr>
            <sz val="9"/>
            <color indexed="81"/>
            <rFont val="Tahoma"/>
            <family val="2"/>
          </rPr>
          <t xml:space="preserve">
Personal expenses 0 if student is less than half-time</t>
        </r>
      </text>
    </comment>
  </commentList>
</comments>
</file>

<file path=xl/sharedStrings.xml><?xml version="1.0" encoding="utf-8"?>
<sst xmlns="http://schemas.openxmlformats.org/spreadsheetml/2006/main" count="294" uniqueCount="105">
  <si>
    <t>Transportation</t>
  </si>
  <si>
    <t>Resident</t>
  </si>
  <si>
    <t>Non-Resident</t>
  </si>
  <si>
    <t>Personal</t>
  </si>
  <si>
    <t>UG Books</t>
  </si>
  <si>
    <t>GR Books</t>
  </si>
  <si>
    <t>UG</t>
  </si>
  <si>
    <t>Updated?</t>
  </si>
  <si>
    <t>Y</t>
  </si>
  <si>
    <t>&gt;=12</t>
  </si>
  <si>
    <t>&gt;=9 but &lt;=11</t>
  </si>
  <si>
    <t>&gt;=6 but &lt;=8</t>
  </si>
  <si>
    <t>&lt;=5</t>
  </si>
  <si>
    <t>Online Service Fee</t>
  </si>
  <si>
    <t>&lt;-- choose from drop-down options</t>
  </si>
  <si>
    <t>How many credit hours will you be taking in summer?</t>
  </si>
  <si>
    <t>&lt;-- enter number of credit hours</t>
  </si>
  <si>
    <t>Based on the Information You Provided, Your Estimated Summer Budget Is…</t>
  </si>
  <si>
    <r>
      <t xml:space="preserve">Estimated Tuition and Fees                                                </t>
    </r>
    <r>
      <rPr>
        <i/>
        <sz val="11"/>
        <rFont val="Arial"/>
        <family val="2"/>
      </rPr>
      <t>(value can change based on credit hours, residency, and level/college/major)</t>
    </r>
  </si>
  <si>
    <r>
      <t xml:space="preserve">Estimated Books and Supplies                                            </t>
    </r>
    <r>
      <rPr>
        <i/>
        <sz val="11"/>
        <rFont val="Arial"/>
        <family val="2"/>
      </rPr>
      <t>(value can change based on credit hours)</t>
    </r>
  </si>
  <si>
    <r>
      <t xml:space="preserve">Estimated Room and Board                                                  </t>
    </r>
    <r>
      <rPr>
        <i/>
        <sz val="11"/>
        <rFont val="Arial"/>
        <family val="2"/>
      </rPr>
      <t>(value can change based on the weeks throughout the summer semester that you will be attending classes)</t>
    </r>
  </si>
  <si>
    <r>
      <t xml:space="preserve">Estimated Transportation                                                      </t>
    </r>
    <r>
      <rPr>
        <i/>
        <sz val="11"/>
        <rFont val="Arial"/>
        <family val="2"/>
      </rPr>
      <t>(value can change based on the weeks throughout the summer semester that you will be attending classes)</t>
    </r>
  </si>
  <si>
    <r>
      <t xml:space="preserve">Estimated Personal                                                              </t>
    </r>
    <r>
      <rPr>
        <i/>
        <sz val="11"/>
        <rFont val="Arial"/>
        <family val="2"/>
      </rPr>
      <t>(value can change based on both credit hours and weeks throughout the summer semester that you will be attending classes)</t>
    </r>
  </si>
  <si>
    <t>ESTIMATED TOTAL COST OF ATTENDANCE (for financial aid purposes; your estimated balance will be the estimated tuition and fees only unless living on-campus)</t>
  </si>
  <si>
    <t>&lt;-- enter number of weeks you will actually be attending classes</t>
  </si>
  <si>
    <t>Level</t>
  </si>
  <si>
    <t>Cost Element</t>
  </si>
  <si>
    <t>University Tuition</t>
  </si>
  <si>
    <t>Undergraduate</t>
  </si>
  <si>
    <t>University Fees</t>
  </si>
  <si>
    <t>Annual Amount</t>
  </si>
  <si>
    <t>Semester Amount</t>
  </si>
  <si>
    <t>Per Credit Hour</t>
  </si>
  <si>
    <t>Residency</t>
  </si>
  <si>
    <t>Tuition and Fees Combined: Annual</t>
  </si>
  <si>
    <t>Tuition and Fees Combined: Semester</t>
  </si>
  <si>
    <t>Tuition and Fees Combined: Per Credit Hour</t>
  </si>
  <si>
    <t>Off-Campus Room</t>
  </si>
  <si>
    <t>Off-Campus Board</t>
  </si>
  <si>
    <t>Amount for 32 Weeks</t>
  </si>
  <si>
    <t>Per Week</t>
  </si>
  <si>
    <t>Room and Board Combined: 32 Weeks</t>
  </si>
  <si>
    <t>Room and Board Combined: Per Week</t>
  </si>
  <si>
    <t>All</t>
  </si>
  <si>
    <t>Books and Supplies</t>
  </si>
  <si>
    <t>N/A</t>
  </si>
  <si>
    <t>Program</t>
  </si>
  <si>
    <t>Resident Per Credit Hour</t>
  </si>
  <si>
    <t>Non-Resident Per Credit Hour</t>
  </si>
  <si>
    <t>Uncapped?</t>
  </si>
  <si>
    <t>N</t>
  </si>
  <si>
    <t>Resident Tuition, Fees, and College Tuition Per Credit Hour</t>
  </si>
  <si>
    <t>Non-Resident Tuition, Fees, and College Tuition Per Credit Hour</t>
  </si>
  <si>
    <t>UG - HSC Pharmacy - Pharm D. (R1 &amp; R2)</t>
  </si>
  <si>
    <t>Online Fee?</t>
  </si>
  <si>
    <t>Are you admitted as a WV Resident or Non-Resident of the State?</t>
  </si>
  <si>
    <t>Choose Residency</t>
  </si>
  <si>
    <t>Choose your level, college, and/or program of study</t>
  </si>
  <si>
    <t>Are you an undergraduate or graduate/professional student?</t>
  </si>
  <si>
    <t>Choose Level</t>
  </si>
  <si>
    <t>How many weeks will you actively be taking classes throughout summer?</t>
  </si>
  <si>
    <t>Choose Level and College (Program)</t>
  </si>
  <si>
    <t>Input</t>
  </si>
  <si>
    <t>Response</t>
  </si>
  <si>
    <t>Translated</t>
  </si>
  <si>
    <t>T&amp;F Calculation per Credit Hour</t>
  </si>
  <si>
    <t>Capped Hours</t>
  </si>
  <si>
    <t>Uncapped Hours</t>
  </si>
  <si>
    <t>Credit Hours</t>
  </si>
  <si>
    <t>Weeks</t>
  </si>
  <si>
    <t>Full-Time Hours for Level</t>
  </si>
  <si>
    <t>Hours for Calculation</t>
  </si>
  <si>
    <t>Tuition and Fees</t>
  </si>
  <si>
    <t>Resident Calculations in Next Cells (for testing)</t>
  </si>
  <si>
    <t>Non-Resident Calculations in Next Cells (for testing)</t>
  </si>
  <si>
    <t>Per Credit Hour R&amp;B based on UG/GR</t>
  </si>
  <si>
    <t>Calculations by week (for testing)</t>
  </si>
  <si>
    <t>Room and Board Based on Weeks</t>
  </si>
  <si>
    <t>UG Personal</t>
  </si>
  <si>
    <t>GR Personal</t>
  </si>
  <si>
    <t>Personal Based on Credits</t>
  </si>
  <si>
    <t>Books Based on Credits</t>
  </si>
  <si>
    <t>R Transportation</t>
  </si>
  <si>
    <t>NR Transportation</t>
  </si>
  <si>
    <t>Transportation Based on Weeks</t>
  </si>
  <si>
    <t>Credits</t>
  </si>
  <si>
    <t>UG - Biochemistry (not online programs)</t>
  </si>
  <si>
    <t>UG - College of Business and Economics (not online programs)</t>
  </si>
  <si>
    <t>UG - Creative Arts (not online programs)</t>
  </si>
  <si>
    <t>UG - College of Physical Activity and Sports Science (not online programs)</t>
  </si>
  <si>
    <t>UG - Interactive Design For Media (not online programs)</t>
  </si>
  <si>
    <t>UG - College of Education and Human Services (not online programs)</t>
  </si>
  <si>
    <t>UG - Davis College of Agriculture, Natural Resources and Design (not online programs)</t>
  </si>
  <si>
    <t>UG - Eberly College of Arts and Sciences (not online programs)</t>
  </si>
  <si>
    <t>UG - HSC Nursing (not online programs)</t>
  </si>
  <si>
    <t>UG - Statler College of Engineering and Mineral Resources  (not online programs)</t>
  </si>
  <si>
    <t>UG - Reed College of Media (not online programs)</t>
  </si>
  <si>
    <t>UG - HSC Dentistry - Dental Hygiene and Non Degree (not online programs)</t>
  </si>
  <si>
    <t>UG - HSC Public Health (not online programs)</t>
  </si>
  <si>
    <t>UG - HSC Pharmacy - all other programs (not online programs)</t>
  </si>
  <si>
    <t>UG - HSC Medicine - Medical Laboratory Science (not online programs)</t>
  </si>
  <si>
    <t>Input Your Anticipated Summer Information Below for Morgantown Undergraduate Programs (Not Online)</t>
  </si>
  <si>
    <t>UG - University College or Undeclared (not online programs)</t>
  </si>
  <si>
    <t>UG - HSC Medicine - Medicine (not online programs)</t>
  </si>
  <si>
    <t>UG - HSC Medicine - Communication Science Disorders (not online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</si>
</sst>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8" tint="-0.499984740745262"/>
      <name val="Arial"/>
      <family val="2"/>
    </font>
    <font>
      <i/>
      <sz val="11"/>
      <color theme="8" tint="-0.499984740745262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i/>
      <sz val="11"/>
      <color theme="0"/>
      <name val="Arial"/>
      <family val="2"/>
    </font>
    <font>
      <sz val="11"/>
      <color theme="9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44" fontId="13" fillId="0" borderId="0" applyFont="0" applyFill="0" applyBorder="0" applyAlignment="0" applyProtection="0"/>
    <xf numFmtId="0" fontId="14" fillId="7" borderId="3" applyNumberFormat="0" applyAlignment="0" applyProtection="0"/>
    <xf numFmtId="0" fontId="15" fillId="8" borderId="3" applyNumberFormat="0" applyAlignment="0" applyProtection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Border="1" applyProtection="1"/>
    <xf numFmtId="0" fontId="4" fillId="0" borderId="0" xfId="0" applyFont="1"/>
    <xf numFmtId="0" fontId="0" fillId="6" borderId="0" xfId="0" applyFill="1"/>
    <xf numFmtId="0" fontId="0" fillId="6" borderId="0" xfId="0" applyFill="1" applyAlignment="1">
      <alignment vertical="top"/>
    </xf>
    <xf numFmtId="0" fontId="11" fillId="2" borderId="2" xfId="0" applyFont="1" applyFill="1" applyBorder="1" applyAlignment="1" applyProtection="1">
      <alignment horizontal="center" vertical="top"/>
      <protection locked="0"/>
    </xf>
    <xf numFmtId="0" fontId="0" fillId="6" borderId="0" xfId="0" applyFill="1" applyAlignment="1">
      <alignment horizontal="center" vertical="top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6" borderId="0" xfId="0" applyFont="1" applyFill="1" applyBorder="1" applyAlignment="1" applyProtection="1">
      <alignment vertical="top"/>
    </xf>
    <xf numFmtId="0" fontId="10" fillId="0" borderId="0" xfId="0" applyFont="1" applyAlignment="1">
      <alignment vertical="top"/>
    </xf>
    <xf numFmtId="0" fontId="9" fillId="2" borderId="1" xfId="0" applyFont="1" applyFill="1" applyBorder="1" applyAlignment="1" applyProtection="1">
      <alignment vertical="top" wrapText="1"/>
    </xf>
    <xf numFmtId="0" fontId="0" fillId="0" borderId="0" xfId="0" applyAlignment="1">
      <alignment vertical="top"/>
    </xf>
    <xf numFmtId="0" fontId="9" fillId="3" borderId="1" xfId="0" applyFont="1" applyFill="1" applyBorder="1" applyAlignment="1" applyProtection="1">
      <alignment vertical="top" wrapText="1"/>
    </xf>
    <xf numFmtId="0" fontId="7" fillId="3" borderId="1" xfId="0" applyFont="1" applyFill="1" applyBorder="1" applyAlignment="1" applyProtection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9" fontId="9" fillId="0" borderId="0" xfId="0" applyNumberFormat="1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17" fillId="0" borderId="0" xfId="0" applyFont="1" applyBorder="1" applyAlignment="1"/>
    <xf numFmtId="0" fontId="20" fillId="0" borderId="0" xfId="0" applyFont="1" applyBorder="1" applyAlignment="1"/>
    <xf numFmtId="0" fontId="21" fillId="0" borderId="0" xfId="0" applyFont="1" applyBorder="1" applyAlignment="1"/>
    <xf numFmtId="0" fontId="19" fillId="0" borderId="0" xfId="0" applyFont="1" applyFill="1" applyBorder="1" applyAlignment="1">
      <alignment wrapText="1"/>
    </xf>
    <xf numFmtId="0" fontId="18" fillId="0" borderId="0" xfId="0" applyFont="1" applyBorder="1" applyAlignment="1">
      <alignment horizontal="center"/>
    </xf>
    <xf numFmtId="165" fontId="22" fillId="7" borderId="3" xfId="4" applyNumberFormat="1" applyFont="1"/>
    <xf numFmtId="44" fontId="23" fillId="8" borderId="3" xfId="5" applyNumberFormat="1" applyFont="1"/>
    <xf numFmtId="165" fontId="23" fillId="8" borderId="3" xfId="5" applyNumberFormat="1" applyFont="1"/>
    <xf numFmtId="0" fontId="24" fillId="0" borderId="0" xfId="6" applyFont="1" applyAlignment="1">
      <alignment horizontal="center"/>
    </xf>
    <xf numFmtId="0" fontId="22" fillId="7" borderId="3" xfId="4" applyFont="1" applyAlignment="1">
      <alignment horizontal="center"/>
    </xf>
    <xf numFmtId="165" fontId="23" fillId="8" borderId="3" xfId="3" applyNumberFormat="1" applyFont="1" applyFill="1" applyBorder="1" applyAlignment="1">
      <alignment horizontal="center"/>
    </xf>
    <xf numFmtId="165" fontId="23" fillId="8" borderId="0" xfId="3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/>
    <xf numFmtId="165" fontId="22" fillId="7" borderId="3" xfId="3" applyNumberFormat="1" applyFont="1" applyFill="1" applyBorder="1"/>
    <xf numFmtId="165" fontId="24" fillId="0" borderId="3" xfId="3" applyNumberFormat="1" applyFont="1" applyBorder="1" applyAlignment="1">
      <alignment horizontal="center"/>
    </xf>
    <xf numFmtId="165" fontId="22" fillId="7" borderId="0" xfId="3" applyNumberFormat="1" applyFont="1" applyFill="1" applyBorder="1"/>
    <xf numFmtId="0" fontId="9" fillId="2" borderId="2" xfId="0" applyFont="1" applyFill="1" applyBorder="1" applyAlignment="1" applyProtection="1">
      <alignment vertical="top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6" fillId="0" borderId="0" xfId="6" applyAlignment="1">
      <alignment horizontal="center" wrapText="1"/>
    </xf>
    <xf numFmtId="0" fontId="16" fillId="0" borderId="0" xfId="6" applyNumberFormat="1" applyAlignment="1">
      <alignment horizontal="center" wrapText="1"/>
    </xf>
    <xf numFmtId="164" fontId="11" fillId="3" borderId="2" xfId="0" applyNumberFormat="1" applyFont="1" applyFill="1" applyBorder="1" applyAlignment="1" applyProtection="1">
      <alignment horizontal="right" vertical="top" wrapText="1"/>
      <protection hidden="1"/>
    </xf>
    <xf numFmtId="165" fontId="19" fillId="0" borderId="0" xfId="0" applyNumberFormat="1" applyFont="1" applyBorder="1" applyAlignment="1"/>
    <xf numFmtId="0" fontId="27" fillId="9" borderId="0" xfId="0" applyFont="1" applyFill="1" applyBorder="1" applyAlignment="1">
      <alignment horizontal="center" wrapText="1"/>
    </xf>
    <xf numFmtId="0" fontId="20" fillId="9" borderId="0" xfId="0" applyFont="1" applyFill="1" applyBorder="1" applyAlignment="1"/>
    <xf numFmtId="0" fontId="18" fillId="10" borderId="0" xfId="0" applyFont="1" applyFill="1" applyBorder="1" applyAlignment="1">
      <alignment horizontal="center" wrapText="1"/>
    </xf>
    <xf numFmtId="0" fontId="27" fillId="11" borderId="0" xfId="0" applyFont="1" applyFill="1" applyBorder="1" applyAlignment="1">
      <alignment horizontal="center" wrapText="1"/>
    </xf>
    <xf numFmtId="0" fontId="28" fillId="11" borderId="0" xfId="0" applyFont="1" applyFill="1" applyBorder="1" applyAlignment="1"/>
    <xf numFmtId="0" fontId="18" fillId="12" borderId="0" xfId="0" applyFont="1" applyFill="1" applyBorder="1" applyAlignment="1">
      <alignment horizontal="center" wrapText="1"/>
    </xf>
    <xf numFmtId="165" fontId="19" fillId="13" borderId="0" xfId="0" applyNumberFormat="1" applyFont="1" applyFill="1" applyBorder="1" applyAlignment="1"/>
    <xf numFmtId="0" fontId="25" fillId="0" borderId="0" xfId="0" applyFont="1"/>
    <xf numFmtId="44" fontId="11" fillId="0" borderId="0" xfId="0" applyNumberFormat="1" applyFont="1"/>
    <xf numFmtId="0" fontId="26" fillId="0" borderId="0" xfId="0" applyFont="1"/>
    <xf numFmtId="0" fontId="25" fillId="0" borderId="0" xfId="0" applyNumberFormat="1" applyFont="1"/>
    <xf numFmtId="0" fontId="25" fillId="0" borderId="0" xfId="3" applyNumberFormat="1" applyFont="1"/>
    <xf numFmtId="164" fontId="9" fillId="5" borderId="2" xfId="0" applyNumberFormat="1" applyFont="1" applyFill="1" applyBorder="1" applyAlignment="1" applyProtection="1">
      <alignment horizontal="right" vertical="top"/>
      <protection hidden="1"/>
    </xf>
    <xf numFmtId="0" fontId="11" fillId="4" borderId="0" xfId="0" applyFont="1" applyFill="1" applyBorder="1" applyAlignment="1">
      <alignment wrapText="1"/>
    </xf>
    <xf numFmtId="0" fontId="11" fillId="4" borderId="0" xfId="0" applyFont="1" applyFill="1"/>
  </cellXfs>
  <cellStyles count="7">
    <cellStyle name="Calculation" xfId="5" builtinId="22"/>
    <cellStyle name="Currency" xfId="3" builtinId="4"/>
    <cellStyle name="Explanatory Text" xfId="6" builtinId="53"/>
    <cellStyle name="Input" xfId="4" builtinId="20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FFFF66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N25"/>
  <sheetViews>
    <sheetView tabSelected="1" workbookViewId="0">
      <selection activeCell="B7" sqref="B7"/>
    </sheetView>
  </sheetViews>
  <sheetFormatPr defaultRowHeight="11.25"/>
  <cols>
    <col min="1" max="1" width="46.42578125" style="1" customWidth="1"/>
    <col min="2" max="2" width="91" style="1" customWidth="1"/>
    <col min="3" max="3" width="33.42578125" style="1" bestFit="1" customWidth="1"/>
    <col min="4" max="4" width="5.7109375" style="1" customWidth="1"/>
    <col min="5" max="5" width="1.28515625" style="1" customWidth="1"/>
    <col min="6" max="6" width="40.28515625" style="1" customWidth="1"/>
    <col min="7" max="7" width="2.7109375" style="1" customWidth="1"/>
    <col min="8" max="8" width="1.28515625" style="1" customWidth="1"/>
    <col min="9" max="9" width="13" style="1" customWidth="1"/>
    <col min="10" max="10" width="1.28515625" style="1" customWidth="1"/>
    <col min="11" max="11" width="8.85546875" style="1" customWidth="1"/>
    <col min="12" max="12" width="1.28515625" style="1" customWidth="1"/>
    <col min="13" max="13" width="7.5703125" style="1" customWidth="1"/>
    <col min="14" max="14" width="2.7109375" style="1" customWidth="1"/>
    <col min="15" max="31" width="9.140625" style="1"/>
    <col min="32" max="32" width="9.140625" style="1" customWidth="1"/>
    <col min="33" max="16384" width="9.140625" style="1"/>
  </cols>
  <sheetData>
    <row r="1" spans="1:4" customFormat="1" ht="15.75">
      <c r="A1" s="8" t="s">
        <v>101</v>
      </c>
      <c r="B1" s="4"/>
      <c r="C1" s="4"/>
      <c r="D1" s="4"/>
    </row>
    <row r="2" spans="1:4" customFormat="1" ht="12.75">
      <c r="A2" s="4"/>
      <c r="B2" s="4"/>
      <c r="C2" s="4"/>
      <c r="D2" s="3"/>
    </row>
    <row r="3" spans="1:4" customFormat="1" ht="30">
      <c r="A3" s="40" t="s">
        <v>55</v>
      </c>
      <c r="B3" s="5" t="s">
        <v>56</v>
      </c>
      <c r="C3" s="9" t="s">
        <v>14</v>
      </c>
      <c r="D3" s="3"/>
    </row>
    <row r="4" spans="1:4" customFormat="1" ht="12.75">
      <c r="A4" s="4"/>
      <c r="B4" s="6"/>
      <c r="C4" s="4"/>
      <c r="D4" s="3"/>
    </row>
    <row r="5" spans="1:4" customFormat="1" ht="30">
      <c r="A5" s="40" t="s">
        <v>58</v>
      </c>
      <c r="B5" s="5" t="s">
        <v>59</v>
      </c>
      <c r="C5" s="9" t="s">
        <v>14</v>
      </c>
      <c r="D5" s="3"/>
    </row>
    <row r="6" spans="1:4" customFormat="1" ht="12.75">
      <c r="A6" s="4"/>
      <c r="B6" s="6"/>
      <c r="C6" s="4"/>
      <c r="D6" s="3"/>
    </row>
    <row r="7" spans="1:4" customFormat="1" ht="30">
      <c r="A7" s="10" t="s">
        <v>57</v>
      </c>
      <c r="B7" s="7" t="s">
        <v>61</v>
      </c>
      <c r="C7" s="9" t="s">
        <v>14</v>
      </c>
      <c r="D7" s="3"/>
    </row>
    <row r="8" spans="1:4" customFormat="1" ht="12.75">
      <c r="A8" s="4"/>
      <c r="B8" s="6"/>
      <c r="C8" s="4"/>
      <c r="D8" s="3"/>
    </row>
    <row r="9" spans="1:4" customFormat="1" ht="30">
      <c r="A9" s="10" t="s">
        <v>15</v>
      </c>
      <c r="B9" s="5">
        <v>1</v>
      </c>
      <c r="C9" s="9" t="s">
        <v>16</v>
      </c>
      <c r="D9" s="3"/>
    </row>
    <row r="10" spans="1:4" customFormat="1" ht="12.75">
      <c r="A10" s="4"/>
      <c r="B10" s="6"/>
      <c r="C10" s="4"/>
      <c r="D10" s="3"/>
    </row>
    <row r="11" spans="1:4" customFormat="1" ht="30">
      <c r="A11" s="10" t="s">
        <v>60</v>
      </c>
      <c r="B11" s="5">
        <v>1</v>
      </c>
      <c r="C11" s="14" t="s">
        <v>24</v>
      </c>
      <c r="D11" s="3"/>
    </row>
    <row r="12" spans="1:4" customFormat="1" ht="12.75">
      <c r="A12" s="4"/>
      <c r="B12" s="4"/>
      <c r="C12" s="4"/>
      <c r="D12" s="3"/>
    </row>
    <row r="13" spans="1:4" customFormat="1" ht="12.75">
      <c r="A13" s="4"/>
      <c r="B13" s="4"/>
      <c r="C13" s="4"/>
      <c r="D13" s="3"/>
    </row>
    <row r="14" spans="1:4" customFormat="1" ht="12.75">
      <c r="A14" s="11"/>
      <c r="B14" s="11"/>
      <c r="C14" s="11"/>
    </row>
    <row r="15" spans="1:4" customFormat="1" ht="12.75">
      <c r="A15" s="11"/>
      <c r="B15" s="11"/>
      <c r="C15" s="11"/>
    </row>
    <row r="16" spans="1:4" customFormat="1" ht="15.75">
      <c r="A16" s="8" t="s">
        <v>17</v>
      </c>
      <c r="B16" s="4"/>
      <c r="C16" s="4"/>
      <c r="D16" s="3"/>
    </row>
    <row r="17" spans="1:14" ht="12.75">
      <c r="A17" s="4"/>
      <c r="B17" s="4"/>
      <c r="C17" s="4"/>
      <c r="D17" s="3"/>
    </row>
    <row r="18" spans="1:14" ht="43.5">
      <c r="A18" s="12" t="s">
        <v>18</v>
      </c>
      <c r="B18" s="48" t="e">
        <f>IF(Calcs!B14&gt;0,Calcs!B14,"#VALUE")</f>
        <v>#VALUE!</v>
      </c>
      <c r="C18" s="4"/>
      <c r="D18" s="3"/>
      <c r="E18"/>
      <c r="F18"/>
      <c r="G18"/>
      <c r="H18"/>
      <c r="I18"/>
      <c r="J18"/>
      <c r="K18"/>
      <c r="L18"/>
      <c r="M18"/>
      <c r="N18"/>
    </row>
    <row r="19" spans="1:14" ht="29.25">
      <c r="A19" s="12" t="s">
        <v>19</v>
      </c>
      <c r="B19" s="48" t="str">
        <f>IF(Calcs!E12&gt;0,Calcs!E12,"#VALUE")</f>
        <v>#VALUE</v>
      </c>
      <c r="C19" s="4"/>
      <c r="D19" s="3"/>
      <c r="E19"/>
      <c r="F19"/>
      <c r="G19"/>
      <c r="H19"/>
      <c r="I19"/>
      <c r="J19"/>
      <c r="K19"/>
      <c r="L19"/>
      <c r="M19"/>
      <c r="N19"/>
    </row>
    <row r="20" spans="1:14" ht="57.75">
      <c r="A20" s="12" t="s">
        <v>20</v>
      </c>
      <c r="B20" s="48" t="e">
        <f>IF(Calcs!H11&gt;0,Calcs!H11,"#VALUE")</f>
        <v>#VALUE!</v>
      </c>
      <c r="C20" s="4"/>
      <c r="D20" s="3"/>
      <c r="E20"/>
      <c r="F20"/>
      <c r="G20"/>
      <c r="H20"/>
      <c r="I20"/>
      <c r="J20"/>
      <c r="K20"/>
      <c r="L20"/>
      <c r="M20"/>
      <c r="N20"/>
    </row>
    <row r="21" spans="1:14" ht="57.75">
      <c r="A21" s="12" t="s">
        <v>21</v>
      </c>
      <c r="B21" s="48" t="str">
        <f>IF(Calcs!N12&gt;0,Calcs!N12,"#VALUE")</f>
        <v>#VALUE</v>
      </c>
      <c r="C21" s="4"/>
      <c r="D21" s="3"/>
      <c r="E21"/>
      <c r="F21"/>
      <c r="G21"/>
      <c r="H21"/>
      <c r="I21"/>
      <c r="J21"/>
      <c r="K21"/>
      <c r="L21"/>
      <c r="M21"/>
      <c r="N21"/>
    </row>
    <row r="22" spans="1:14" ht="57.75">
      <c r="A22" s="12" t="s">
        <v>22</v>
      </c>
      <c r="B22" s="48" t="str">
        <f>IF(Calcs!K12&gt;0,Calcs!K12,0)</f>
        <v>#VALUE</v>
      </c>
      <c r="C22" s="4"/>
      <c r="D22" s="3"/>
      <c r="E22"/>
      <c r="F22"/>
      <c r="G22"/>
      <c r="H22"/>
      <c r="I22"/>
      <c r="J22"/>
      <c r="K22"/>
      <c r="L22"/>
      <c r="M22"/>
      <c r="N22"/>
    </row>
    <row r="23" spans="1:14" ht="71.25">
      <c r="A23" s="13" t="s">
        <v>23</v>
      </c>
      <c r="B23" s="62" t="e">
        <f>SUM(B18:B22)</f>
        <v>#VALUE!</v>
      </c>
      <c r="C23" s="4"/>
      <c r="D23" s="3"/>
      <c r="E23"/>
      <c r="F23"/>
      <c r="G23"/>
      <c r="H23"/>
      <c r="I23"/>
      <c r="J23"/>
      <c r="K23"/>
      <c r="L23"/>
      <c r="M23"/>
      <c r="N23"/>
    </row>
    <row r="24" spans="1:14" ht="12.75">
      <c r="A24" s="3"/>
      <c r="B24" s="3"/>
      <c r="C24" s="3"/>
      <c r="D24" s="3"/>
    </row>
    <row r="25" spans="1:14" ht="12.75">
      <c r="A25" s="4"/>
      <c r="B25" s="4"/>
      <c r="C25" s="4"/>
      <c r="D25" s="3"/>
    </row>
  </sheetData>
  <dataConsolidate/>
  <phoneticPr fontId="2" type="noConversion"/>
  <dataValidations count="4">
    <dataValidation type="list" allowBlank="1" showInputMessage="1" showErrorMessage="1" sqref="B5" xr:uid="{00000000-0002-0000-0000-000000000000}">
      <formula1>Level</formula1>
    </dataValidation>
    <dataValidation type="whole" operator="greaterThanOrEqual" showInputMessage="1" showErrorMessage="1" error="Enter whole number" prompt="Enter whole number" sqref="B11 B9" xr:uid="{00000000-0002-0000-0000-000002000000}">
      <formula1>1</formula1>
    </dataValidation>
    <dataValidation type="list" allowBlank="1" showInputMessage="1" showErrorMessage="1" sqref="B7" xr:uid="{00000000-0002-0000-0000-000003000000}">
      <formula1>Program</formula1>
    </dataValidation>
    <dataValidation type="list" allowBlank="1" showInputMessage="1" showErrorMessage="1" sqref="B3" xr:uid="{1CC5D8C5-1A7F-4527-851F-804CD7D38AB7}">
      <formula1>Residency</formula1>
    </dataValidation>
  </dataValidations>
  <pageMargins left="0.5" right="0.5" top="0.5" bottom="0.5" header="0.3" footer="0.3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tabColor rgb="FF00B050"/>
    <pageSetUpPr fitToPage="1"/>
  </sheetPr>
  <dimension ref="A1:BC2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25"/>
  <cols>
    <col min="1" max="1" width="91.85546875" style="26" bestFit="1" customWidth="1"/>
    <col min="2" max="3" width="15.7109375" style="21" customWidth="1"/>
    <col min="4" max="4" width="9" style="21" customWidth="1"/>
    <col min="5" max="6" width="15.7109375" style="21" customWidth="1"/>
    <col min="7" max="7" width="15.85546875" style="21" bestFit="1" customWidth="1"/>
    <col min="8" max="8" width="15.85546875" style="21" customWidth="1"/>
    <col min="9" max="9" width="15.42578125" style="21" bestFit="1" customWidth="1"/>
    <col min="10" max="10" width="17.5703125" style="36" customWidth="1"/>
    <col min="11" max="15" width="8.7109375" style="22" bestFit="1" customWidth="1"/>
    <col min="16" max="32" width="9.85546875" style="22" bestFit="1" customWidth="1"/>
    <col min="33" max="33" width="17.5703125" style="22" customWidth="1"/>
    <col min="34" max="35" width="8.7109375" style="22" bestFit="1" customWidth="1"/>
    <col min="36" max="55" width="9.85546875" style="22" bestFit="1" customWidth="1"/>
    <col min="56" max="16384" width="9.140625" style="22"/>
  </cols>
  <sheetData>
    <row r="1" spans="1:55" s="20" customFormat="1" ht="75">
      <c r="A1" s="35" t="s">
        <v>61</v>
      </c>
      <c r="B1" s="18" t="s">
        <v>47</v>
      </c>
      <c r="C1" s="18" t="s">
        <v>48</v>
      </c>
      <c r="D1" s="20" t="s">
        <v>13</v>
      </c>
      <c r="E1" s="18" t="s">
        <v>51</v>
      </c>
      <c r="F1" s="18" t="s">
        <v>52</v>
      </c>
      <c r="G1" s="20" t="s">
        <v>49</v>
      </c>
      <c r="H1" s="20" t="s">
        <v>54</v>
      </c>
      <c r="I1" s="27" t="s">
        <v>7</v>
      </c>
      <c r="J1" s="50" t="s">
        <v>73</v>
      </c>
      <c r="K1" s="52">
        <v>1</v>
      </c>
      <c r="L1" s="52">
        <v>2</v>
      </c>
      <c r="M1" s="52">
        <v>3</v>
      </c>
      <c r="N1" s="52">
        <v>4</v>
      </c>
      <c r="O1" s="52">
        <v>5</v>
      </c>
      <c r="P1" s="52">
        <v>6</v>
      </c>
      <c r="Q1" s="52">
        <v>7</v>
      </c>
      <c r="R1" s="52">
        <v>8</v>
      </c>
      <c r="S1" s="52">
        <v>9</v>
      </c>
      <c r="T1" s="52">
        <v>10</v>
      </c>
      <c r="U1" s="52">
        <v>11</v>
      </c>
      <c r="V1" s="52">
        <v>12</v>
      </c>
      <c r="W1" s="52">
        <v>13</v>
      </c>
      <c r="X1" s="52">
        <v>14</v>
      </c>
      <c r="Y1" s="52">
        <v>15</v>
      </c>
      <c r="Z1" s="52">
        <v>16</v>
      </c>
      <c r="AA1" s="52">
        <v>17</v>
      </c>
      <c r="AB1" s="52">
        <v>18</v>
      </c>
      <c r="AC1" s="52">
        <v>19</v>
      </c>
      <c r="AD1" s="52">
        <v>20</v>
      </c>
      <c r="AE1" s="52">
        <v>21</v>
      </c>
      <c r="AF1" s="52">
        <v>22</v>
      </c>
      <c r="AG1" s="53" t="s">
        <v>74</v>
      </c>
      <c r="AH1" s="55">
        <v>1</v>
      </c>
      <c r="AI1" s="55">
        <v>2</v>
      </c>
      <c r="AJ1" s="55">
        <v>3</v>
      </c>
      <c r="AK1" s="55">
        <v>4</v>
      </c>
      <c r="AL1" s="55">
        <v>5</v>
      </c>
      <c r="AM1" s="55">
        <v>6</v>
      </c>
      <c r="AN1" s="55">
        <v>7</v>
      </c>
      <c r="AO1" s="55">
        <v>8</v>
      </c>
      <c r="AP1" s="55">
        <v>9</v>
      </c>
      <c r="AQ1" s="55">
        <v>10</v>
      </c>
      <c r="AR1" s="55">
        <v>11</v>
      </c>
      <c r="AS1" s="55">
        <v>12</v>
      </c>
      <c r="AT1" s="55">
        <v>13</v>
      </c>
      <c r="AU1" s="55">
        <v>14</v>
      </c>
      <c r="AV1" s="55">
        <v>15</v>
      </c>
      <c r="AW1" s="55">
        <v>16</v>
      </c>
      <c r="AX1" s="55">
        <v>17</v>
      </c>
      <c r="AY1" s="55">
        <v>18</v>
      </c>
      <c r="AZ1" s="55">
        <v>19</v>
      </c>
      <c r="BA1" s="55">
        <v>20</v>
      </c>
      <c r="BB1" s="55">
        <v>21</v>
      </c>
      <c r="BC1" s="55">
        <v>22</v>
      </c>
    </row>
    <row r="2" spans="1:55" ht="15">
      <c r="A2" s="63" t="s">
        <v>86</v>
      </c>
      <c r="B2" s="37">
        <v>45</v>
      </c>
      <c r="C2" s="37">
        <v>58</v>
      </c>
      <c r="D2" s="38">
        <v>0</v>
      </c>
      <c r="E2" s="34">
        <f>B2+D2+TF!$I$2</f>
        <v>426</v>
      </c>
      <c r="F2" s="34">
        <f>C2+D2+TF!$I$4</f>
        <v>1134</v>
      </c>
      <c r="G2" s="32" t="s">
        <v>50</v>
      </c>
      <c r="H2" s="32" t="s">
        <v>50</v>
      </c>
      <c r="I2" s="32" t="s">
        <v>8</v>
      </c>
      <c r="J2" s="51" t="s">
        <v>45</v>
      </c>
      <c r="K2" s="49">
        <f>$E$2*K1</f>
        <v>426</v>
      </c>
      <c r="L2" s="49">
        <f t="shared" ref="L2:AF2" si="0">$E$2*L1</f>
        <v>852</v>
      </c>
      <c r="M2" s="49">
        <f t="shared" si="0"/>
        <v>1278</v>
      </c>
      <c r="N2" s="49">
        <f t="shared" si="0"/>
        <v>1704</v>
      </c>
      <c r="O2" s="49">
        <f t="shared" si="0"/>
        <v>2130</v>
      </c>
      <c r="P2" s="49">
        <f t="shared" si="0"/>
        <v>2556</v>
      </c>
      <c r="Q2" s="49">
        <f t="shared" si="0"/>
        <v>2982</v>
      </c>
      <c r="R2" s="49">
        <f t="shared" si="0"/>
        <v>3408</v>
      </c>
      <c r="S2" s="49">
        <f t="shared" si="0"/>
        <v>3834</v>
      </c>
      <c r="T2" s="49">
        <f t="shared" si="0"/>
        <v>4260</v>
      </c>
      <c r="U2" s="49">
        <f t="shared" si="0"/>
        <v>4686</v>
      </c>
      <c r="V2" s="56">
        <f t="shared" si="0"/>
        <v>5112</v>
      </c>
      <c r="W2" s="56">
        <f t="shared" si="0"/>
        <v>5538</v>
      </c>
      <c r="X2" s="56">
        <f t="shared" si="0"/>
        <v>5964</v>
      </c>
      <c r="Y2" s="56">
        <f t="shared" si="0"/>
        <v>6390</v>
      </c>
      <c r="Z2" s="56">
        <f t="shared" si="0"/>
        <v>6816</v>
      </c>
      <c r="AA2" s="56">
        <f t="shared" si="0"/>
        <v>7242</v>
      </c>
      <c r="AB2" s="56">
        <f t="shared" si="0"/>
        <v>7668</v>
      </c>
      <c r="AC2" s="56">
        <f t="shared" si="0"/>
        <v>8094</v>
      </c>
      <c r="AD2" s="56">
        <f t="shared" si="0"/>
        <v>8520</v>
      </c>
      <c r="AE2" s="56">
        <f t="shared" si="0"/>
        <v>8946</v>
      </c>
      <c r="AF2" s="56">
        <f t="shared" si="0"/>
        <v>9372</v>
      </c>
      <c r="AG2" s="54" t="s">
        <v>45</v>
      </c>
      <c r="AH2" s="49">
        <f>$F$2*AH1</f>
        <v>1134</v>
      </c>
      <c r="AI2" s="49">
        <f t="shared" ref="AI2:BC2" si="1">$F$2*AI1</f>
        <v>2268</v>
      </c>
      <c r="AJ2" s="49">
        <f t="shared" si="1"/>
        <v>3402</v>
      </c>
      <c r="AK2" s="49">
        <f t="shared" si="1"/>
        <v>4536</v>
      </c>
      <c r="AL2" s="49">
        <f t="shared" si="1"/>
        <v>5670</v>
      </c>
      <c r="AM2" s="49">
        <f t="shared" si="1"/>
        <v>6804</v>
      </c>
      <c r="AN2" s="49">
        <f t="shared" si="1"/>
        <v>7938</v>
      </c>
      <c r="AO2" s="49">
        <f t="shared" si="1"/>
        <v>9072</v>
      </c>
      <c r="AP2" s="49">
        <f t="shared" si="1"/>
        <v>10206</v>
      </c>
      <c r="AQ2" s="49">
        <f t="shared" si="1"/>
        <v>11340</v>
      </c>
      <c r="AR2" s="49">
        <f t="shared" si="1"/>
        <v>12474</v>
      </c>
      <c r="AS2" s="49">
        <f t="shared" si="1"/>
        <v>13608</v>
      </c>
      <c r="AT2" s="56">
        <f t="shared" si="1"/>
        <v>14742</v>
      </c>
      <c r="AU2" s="56">
        <f t="shared" si="1"/>
        <v>15876</v>
      </c>
      <c r="AV2" s="56">
        <f t="shared" si="1"/>
        <v>17010</v>
      </c>
      <c r="AW2" s="56">
        <f t="shared" si="1"/>
        <v>18144</v>
      </c>
      <c r="AX2" s="56">
        <f t="shared" si="1"/>
        <v>19278</v>
      </c>
      <c r="AY2" s="56">
        <f t="shared" si="1"/>
        <v>20412</v>
      </c>
      <c r="AZ2" s="56">
        <f t="shared" si="1"/>
        <v>21546</v>
      </c>
      <c r="BA2" s="56">
        <f t="shared" si="1"/>
        <v>22680</v>
      </c>
      <c r="BB2" s="56">
        <f t="shared" si="1"/>
        <v>23814</v>
      </c>
      <c r="BC2" s="56">
        <f t="shared" si="1"/>
        <v>24948</v>
      </c>
    </row>
    <row r="3" spans="1:55" s="25" customFormat="1" ht="15">
      <c r="A3" s="63" t="s">
        <v>87</v>
      </c>
      <c r="B3" s="37">
        <v>54</v>
      </c>
      <c r="C3" s="37">
        <v>71</v>
      </c>
      <c r="D3" s="38">
        <v>0</v>
      </c>
      <c r="E3" s="34">
        <f>B3+D3+TF!$I$2</f>
        <v>435</v>
      </c>
      <c r="F3" s="34">
        <f>C3+D3+TF!$I$4</f>
        <v>1147</v>
      </c>
      <c r="G3" s="32" t="s">
        <v>50</v>
      </c>
      <c r="H3" s="32" t="s">
        <v>50</v>
      </c>
      <c r="I3" s="32" t="s">
        <v>8</v>
      </c>
      <c r="J3" s="51" t="s">
        <v>45</v>
      </c>
      <c r="K3" s="49">
        <f>$E$3*K1</f>
        <v>435</v>
      </c>
      <c r="L3" s="49">
        <f t="shared" ref="L3:AF3" si="2">$E$3*L1</f>
        <v>870</v>
      </c>
      <c r="M3" s="49">
        <f t="shared" si="2"/>
        <v>1305</v>
      </c>
      <c r="N3" s="49">
        <f t="shared" si="2"/>
        <v>1740</v>
      </c>
      <c r="O3" s="49">
        <f t="shared" si="2"/>
        <v>2175</v>
      </c>
      <c r="P3" s="49">
        <f t="shared" si="2"/>
        <v>2610</v>
      </c>
      <c r="Q3" s="49">
        <f t="shared" si="2"/>
        <v>3045</v>
      </c>
      <c r="R3" s="49">
        <f t="shared" si="2"/>
        <v>3480</v>
      </c>
      <c r="S3" s="49">
        <f t="shared" si="2"/>
        <v>3915</v>
      </c>
      <c r="T3" s="49">
        <f t="shared" si="2"/>
        <v>4350</v>
      </c>
      <c r="U3" s="49">
        <f t="shared" si="2"/>
        <v>4785</v>
      </c>
      <c r="V3" s="56">
        <f t="shared" si="2"/>
        <v>5220</v>
      </c>
      <c r="W3" s="56">
        <f t="shared" si="2"/>
        <v>5655</v>
      </c>
      <c r="X3" s="56">
        <f t="shared" si="2"/>
        <v>6090</v>
      </c>
      <c r="Y3" s="56">
        <f t="shared" si="2"/>
        <v>6525</v>
      </c>
      <c r="Z3" s="56">
        <f t="shared" si="2"/>
        <v>6960</v>
      </c>
      <c r="AA3" s="56">
        <f t="shared" si="2"/>
        <v>7395</v>
      </c>
      <c r="AB3" s="56">
        <f t="shared" si="2"/>
        <v>7830</v>
      </c>
      <c r="AC3" s="56">
        <f t="shared" si="2"/>
        <v>8265</v>
      </c>
      <c r="AD3" s="56">
        <f t="shared" si="2"/>
        <v>8700</v>
      </c>
      <c r="AE3" s="56">
        <f t="shared" si="2"/>
        <v>9135</v>
      </c>
      <c r="AF3" s="56">
        <f t="shared" si="2"/>
        <v>9570</v>
      </c>
      <c r="AG3" s="54" t="s">
        <v>45</v>
      </c>
      <c r="AH3" s="49">
        <f>$F$3*AH1</f>
        <v>1147</v>
      </c>
      <c r="AI3" s="49">
        <f t="shared" ref="AI3:BC3" si="3">$F$3*AI1</f>
        <v>2294</v>
      </c>
      <c r="AJ3" s="49">
        <f t="shared" si="3"/>
        <v>3441</v>
      </c>
      <c r="AK3" s="49">
        <f t="shared" si="3"/>
        <v>4588</v>
      </c>
      <c r="AL3" s="49">
        <f t="shared" si="3"/>
        <v>5735</v>
      </c>
      <c r="AM3" s="49">
        <f t="shared" si="3"/>
        <v>6882</v>
      </c>
      <c r="AN3" s="49">
        <f t="shared" si="3"/>
        <v>8029</v>
      </c>
      <c r="AO3" s="49">
        <f t="shared" si="3"/>
        <v>9176</v>
      </c>
      <c r="AP3" s="49">
        <f t="shared" si="3"/>
        <v>10323</v>
      </c>
      <c r="AQ3" s="49">
        <f t="shared" si="3"/>
        <v>11470</v>
      </c>
      <c r="AR3" s="49">
        <f t="shared" si="3"/>
        <v>12617</v>
      </c>
      <c r="AS3" s="49">
        <f t="shared" si="3"/>
        <v>13764</v>
      </c>
      <c r="AT3" s="56">
        <f t="shared" si="3"/>
        <v>14911</v>
      </c>
      <c r="AU3" s="56">
        <f t="shared" si="3"/>
        <v>16058</v>
      </c>
      <c r="AV3" s="56">
        <f t="shared" si="3"/>
        <v>17205</v>
      </c>
      <c r="AW3" s="56">
        <f t="shared" si="3"/>
        <v>18352</v>
      </c>
      <c r="AX3" s="56">
        <f t="shared" si="3"/>
        <v>19499</v>
      </c>
      <c r="AY3" s="56">
        <f t="shared" si="3"/>
        <v>20646</v>
      </c>
      <c r="AZ3" s="56">
        <f t="shared" si="3"/>
        <v>21793</v>
      </c>
      <c r="BA3" s="56">
        <f t="shared" si="3"/>
        <v>22940</v>
      </c>
      <c r="BB3" s="56">
        <f t="shared" si="3"/>
        <v>24087</v>
      </c>
      <c r="BC3" s="56">
        <f t="shared" si="3"/>
        <v>25234</v>
      </c>
    </row>
    <row r="4" spans="1:55" s="25" customFormat="1" ht="15">
      <c r="A4" s="63" t="s">
        <v>91</v>
      </c>
      <c r="B4" s="37">
        <v>28</v>
      </c>
      <c r="C4" s="37">
        <v>39</v>
      </c>
      <c r="D4" s="38">
        <v>0</v>
      </c>
      <c r="E4" s="34">
        <f>B4+D4+TF!$I$2</f>
        <v>409</v>
      </c>
      <c r="F4" s="34">
        <f>C4+D4+TF!$I$4</f>
        <v>1115</v>
      </c>
      <c r="G4" s="32" t="s">
        <v>50</v>
      </c>
      <c r="H4" s="32" t="s">
        <v>50</v>
      </c>
      <c r="I4" s="32" t="s">
        <v>8</v>
      </c>
      <c r="J4" s="51" t="s">
        <v>45</v>
      </c>
      <c r="K4" s="49">
        <f>$E$4*K1</f>
        <v>409</v>
      </c>
      <c r="L4" s="49">
        <f t="shared" ref="L4:AF4" si="4">$E$4*L1</f>
        <v>818</v>
      </c>
      <c r="M4" s="49">
        <f t="shared" si="4"/>
        <v>1227</v>
      </c>
      <c r="N4" s="49">
        <f t="shared" si="4"/>
        <v>1636</v>
      </c>
      <c r="O4" s="49">
        <f t="shared" si="4"/>
        <v>2045</v>
      </c>
      <c r="P4" s="49">
        <f t="shared" si="4"/>
        <v>2454</v>
      </c>
      <c r="Q4" s="49">
        <f t="shared" si="4"/>
        <v>2863</v>
      </c>
      <c r="R4" s="49">
        <f t="shared" si="4"/>
        <v>3272</v>
      </c>
      <c r="S4" s="49">
        <f t="shared" si="4"/>
        <v>3681</v>
      </c>
      <c r="T4" s="49">
        <f t="shared" si="4"/>
        <v>4090</v>
      </c>
      <c r="U4" s="49">
        <f t="shared" si="4"/>
        <v>4499</v>
      </c>
      <c r="V4" s="56">
        <f t="shared" si="4"/>
        <v>4908</v>
      </c>
      <c r="W4" s="56">
        <f t="shared" si="4"/>
        <v>5317</v>
      </c>
      <c r="X4" s="56">
        <f t="shared" si="4"/>
        <v>5726</v>
      </c>
      <c r="Y4" s="56">
        <f t="shared" si="4"/>
        <v>6135</v>
      </c>
      <c r="Z4" s="56">
        <f t="shared" si="4"/>
        <v>6544</v>
      </c>
      <c r="AA4" s="56">
        <f t="shared" si="4"/>
        <v>6953</v>
      </c>
      <c r="AB4" s="56">
        <f t="shared" si="4"/>
        <v>7362</v>
      </c>
      <c r="AC4" s="56">
        <f t="shared" si="4"/>
        <v>7771</v>
      </c>
      <c r="AD4" s="56">
        <f t="shared" si="4"/>
        <v>8180</v>
      </c>
      <c r="AE4" s="56">
        <f t="shared" si="4"/>
        <v>8589</v>
      </c>
      <c r="AF4" s="56">
        <f t="shared" si="4"/>
        <v>8998</v>
      </c>
      <c r="AG4" s="54" t="s">
        <v>45</v>
      </c>
      <c r="AH4" s="49">
        <f>$F$4*AH1</f>
        <v>1115</v>
      </c>
      <c r="AI4" s="49">
        <f t="shared" ref="AI4:BC4" si="5">$F$4*AI1</f>
        <v>2230</v>
      </c>
      <c r="AJ4" s="49">
        <f t="shared" si="5"/>
        <v>3345</v>
      </c>
      <c r="AK4" s="49">
        <f t="shared" si="5"/>
        <v>4460</v>
      </c>
      <c r="AL4" s="49">
        <f t="shared" si="5"/>
        <v>5575</v>
      </c>
      <c r="AM4" s="49">
        <f t="shared" si="5"/>
        <v>6690</v>
      </c>
      <c r="AN4" s="49">
        <f t="shared" si="5"/>
        <v>7805</v>
      </c>
      <c r="AO4" s="49">
        <f t="shared" si="5"/>
        <v>8920</v>
      </c>
      <c r="AP4" s="49">
        <f t="shared" si="5"/>
        <v>10035</v>
      </c>
      <c r="AQ4" s="49">
        <f t="shared" si="5"/>
        <v>11150</v>
      </c>
      <c r="AR4" s="49">
        <f t="shared" si="5"/>
        <v>12265</v>
      </c>
      <c r="AS4" s="49">
        <f t="shared" si="5"/>
        <v>13380</v>
      </c>
      <c r="AT4" s="56">
        <f t="shared" si="5"/>
        <v>14495</v>
      </c>
      <c r="AU4" s="56">
        <f t="shared" si="5"/>
        <v>15610</v>
      </c>
      <c r="AV4" s="56">
        <f t="shared" si="5"/>
        <v>16725</v>
      </c>
      <c r="AW4" s="56">
        <f t="shared" si="5"/>
        <v>17840</v>
      </c>
      <c r="AX4" s="56">
        <f t="shared" si="5"/>
        <v>18955</v>
      </c>
      <c r="AY4" s="56">
        <f t="shared" si="5"/>
        <v>20070</v>
      </c>
      <c r="AZ4" s="56">
        <f t="shared" si="5"/>
        <v>21185</v>
      </c>
      <c r="BA4" s="56">
        <f t="shared" si="5"/>
        <v>22300</v>
      </c>
      <c r="BB4" s="56">
        <f t="shared" si="5"/>
        <v>23415</v>
      </c>
      <c r="BC4" s="56">
        <f t="shared" si="5"/>
        <v>24530</v>
      </c>
    </row>
    <row r="5" spans="1:55" s="25" customFormat="1" ht="15">
      <c r="A5" s="63" t="s">
        <v>89</v>
      </c>
      <c r="B5" s="37">
        <v>30</v>
      </c>
      <c r="C5" s="37">
        <v>38</v>
      </c>
      <c r="D5" s="38">
        <v>0</v>
      </c>
      <c r="E5" s="34">
        <f>B5+D5+TF!$I$2</f>
        <v>411</v>
      </c>
      <c r="F5" s="34">
        <f>C5+D5+TF!$I$4</f>
        <v>1114</v>
      </c>
      <c r="G5" s="32" t="s">
        <v>50</v>
      </c>
      <c r="H5" s="32" t="s">
        <v>50</v>
      </c>
      <c r="I5" s="32" t="s">
        <v>8</v>
      </c>
      <c r="J5" s="51" t="s">
        <v>45</v>
      </c>
      <c r="K5" s="49">
        <f>$E$5*K1</f>
        <v>411</v>
      </c>
      <c r="L5" s="49">
        <f t="shared" ref="L5:AF5" si="6">$E$5*L1</f>
        <v>822</v>
      </c>
      <c r="M5" s="49">
        <f t="shared" si="6"/>
        <v>1233</v>
      </c>
      <c r="N5" s="49">
        <f t="shared" si="6"/>
        <v>1644</v>
      </c>
      <c r="O5" s="49">
        <f t="shared" si="6"/>
        <v>2055</v>
      </c>
      <c r="P5" s="49">
        <f t="shared" si="6"/>
        <v>2466</v>
      </c>
      <c r="Q5" s="49">
        <f t="shared" si="6"/>
        <v>2877</v>
      </c>
      <c r="R5" s="49">
        <f t="shared" si="6"/>
        <v>3288</v>
      </c>
      <c r="S5" s="49">
        <f t="shared" si="6"/>
        <v>3699</v>
      </c>
      <c r="T5" s="49">
        <f t="shared" si="6"/>
        <v>4110</v>
      </c>
      <c r="U5" s="49">
        <f t="shared" si="6"/>
        <v>4521</v>
      </c>
      <c r="V5" s="56">
        <f t="shared" si="6"/>
        <v>4932</v>
      </c>
      <c r="W5" s="56">
        <f t="shared" si="6"/>
        <v>5343</v>
      </c>
      <c r="X5" s="56">
        <f t="shared" si="6"/>
        <v>5754</v>
      </c>
      <c r="Y5" s="56">
        <f t="shared" si="6"/>
        <v>6165</v>
      </c>
      <c r="Z5" s="56">
        <f t="shared" si="6"/>
        <v>6576</v>
      </c>
      <c r="AA5" s="56">
        <f t="shared" si="6"/>
        <v>6987</v>
      </c>
      <c r="AB5" s="56">
        <f t="shared" si="6"/>
        <v>7398</v>
      </c>
      <c r="AC5" s="56">
        <f t="shared" si="6"/>
        <v>7809</v>
      </c>
      <c r="AD5" s="56">
        <f t="shared" si="6"/>
        <v>8220</v>
      </c>
      <c r="AE5" s="56">
        <f t="shared" si="6"/>
        <v>8631</v>
      </c>
      <c r="AF5" s="56">
        <f t="shared" si="6"/>
        <v>9042</v>
      </c>
      <c r="AG5" s="54" t="s">
        <v>45</v>
      </c>
      <c r="AH5" s="49">
        <f>$F$5*AH1</f>
        <v>1114</v>
      </c>
      <c r="AI5" s="49">
        <f t="shared" ref="AI5:BC5" si="7">$F$5*AI1</f>
        <v>2228</v>
      </c>
      <c r="AJ5" s="49">
        <f t="shared" si="7"/>
        <v>3342</v>
      </c>
      <c r="AK5" s="49">
        <f t="shared" si="7"/>
        <v>4456</v>
      </c>
      <c r="AL5" s="49">
        <f t="shared" si="7"/>
        <v>5570</v>
      </c>
      <c r="AM5" s="49">
        <f t="shared" si="7"/>
        <v>6684</v>
      </c>
      <c r="AN5" s="49">
        <f t="shared" si="7"/>
        <v>7798</v>
      </c>
      <c r="AO5" s="49">
        <f t="shared" si="7"/>
        <v>8912</v>
      </c>
      <c r="AP5" s="49">
        <f t="shared" si="7"/>
        <v>10026</v>
      </c>
      <c r="AQ5" s="49">
        <f t="shared" si="7"/>
        <v>11140</v>
      </c>
      <c r="AR5" s="49">
        <f t="shared" si="7"/>
        <v>12254</v>
      </c>
      <c r="AS5" s="49">
        <f t="shared" si="7"/>
        <v>13368</v>
      </c>
      <c r="AT5" s="56">
        <f t="shared" si="7"/>
        <v>14482</v>
      </c>
      <c r="AU5" s="56">
        <f t="shared" si="7"/>
        <v>15596</v>
      </c>
      <c r="AV5" s="56">
        <f t="shared" si="7"/>
        <v>16710</v>
      </c>
      <c r="AW5" s="56">
        <f t="shared" si="7"/>
        <v>17824</v>
      </c>
      <c r="AX5" s="56">
        <f t="shared" si="7"/>
        <v>18938</v>
      </c>
      <c r="AY5" s="56">
        <f t="shared" si="7"/>
        <v>20052</v>
      </c>
      <c r="AZ5" s="56">
        <f t="shared" si="7"/>
        <v>21166</v>
      </c>
      <c r="BA5" s="56">
        <f t="shared" si="7"/>
        <v>22280</v>
      </c>
      <c r="BB5" s="56">
        <f t="shared" si="7"/>
        <v>23394</v>
      </c>
      <c r="BC5" s="56">
        <f t="shared" si="7"/>
        <v>24508</v>
      </c>
    </row>
    <row r="6" spans="1:55" s="24" customFormat="1" ht="15">
      <c r="A6" s="63" t="s">
        <v>88</v>
      </c>
      <c r="B6" s="37">
        <v>40</v>
      </c>
      <c r="C6" s="37">
        <v>58</v>
      </c>
      <c r="D6" s="38">
        <v>0</v>
      </c>
      <c r="E6" s="34">
        <f>B6+D6+TF!$I$2</f>
        <v>421</v>
      </c>
      <c r="F6" s="34">
        <f>C6+D6+TF!$I$4</f>
        <v>1134</v>
      </c>
      <c r="G6" s="32" t="s">
        <v>50</v>
      </c>
      <c r="H6" s="32" t="s">
        <v>50</v>
      </c>
      <c r="I6" s="32" t="s">
        <v>8</v>
      </c>
      <c r="J6" s="51" t="s">
        <v>45</v>
      </c>
      <c r="K6" s="49">
        <f>$E$6*K1</f>
        <v>421</v>
      </c>
      <c r="L6" s="49">
        <f t="shared" ref="L6:AF6" si="8">$E$6*L1</f>
        <v>842</v>
      </c>
      <c r="M6" s="49">
        <f t="shared" si="8"/>
        <v>1263</v>
      </c>
      <c r="N6" s="49">
        <f t="shared" si="8"/>
        <v>1684</v>
      </c>
      <c r="O6" s="49">
        <f t="shared" si="8"/>
        <v>2105</v>
      </c>
      <c r="P6" s="49">
        <f t="shared" si="8"/>
        <v>2526</v>
      </c>
      <c r="Q6" s="49">
        <f t="shared" si="8"/>
        <v>2947</v>
      </c>
      <c r="R6" s="49">
        <f t="shared" si="8"/>
        <v>3368</v>
      </c>
      <c r="S6" s="49">
        <f t="shared" si="8"/>
        <v>3789</v>
      </c>
      <c r="T6" s="49">
        <f t="shared" si="8"/>
        <v>4210</v>
      </c>
      <c r="U6" s="49">
        <f t="shared" si="8"/>
        <v>4631</v>
      </c>
      <c r="V6" s="56">
        <f t="shared" si="8"/>
        <v>5052</v>
      </c>
      <c r="W6" s="56">
        <f t="shared" si="8"/>
        <v>5473</v>
      </c>
      <c r="X6" s="56">
        <f t="shared" si="8"/>
        <v>5894</v>
      </c>
      <c r="Y6" s="56">
        <f t="shared" si="8"/>
        <v>6315</v>
      </c>
      <c r="Z6" s="56">
        <f t="shared" si="8"/>
        <v>6736</v>
      </c>
      <c r="AA6" s="56">
        <f t="shared" si="8"/>
        <v>7157</v>
      </c>
      <c r="AB6" s="56">
        <f t="shared" si="8"/>
        <v>7578</v>
      </c>
      <c r="AC6" s="56">
        <f t="shared" si="8"/>
        <v>7999</v>
      </c>
      <c r="AD6" s="56">
        <f t="shared" si="8"/>
        <v>8420</v>
      </c>
      <c r="AE6" s="56">
        <f t="shared" si="8"/>
        <v>8841</v>
      </c>
      <c r="AF6" s="56">
        <f t="shared" si="8"/>
        <v>9262</v>
      </c>
      <c r="AG6" s="54" t="s">
        <v>45</v>
      </c>
      <c r="AH6" s="49">
        <f>$F$6*AH1</f>
        <v>1134</v>
      </c>
      <c r="AI6" s="49">
        <f t="shared" ref="AI6:BC6" si="9">$F$6*AI1</f>
        <v>2268</v>
      </c>
      <c r="AJ6" s="49">
        <f t="shared" si="9"/>
        <v>3402</v>
      </c>
      <c r="AK6" s="49">
        <f t="shared" si="9"/>
        <v>4536</v>
      </c>
      <c r="AL6" s="49">
        <f t="shared" si="9"/>
        <v>5670</v>
      </c>
      <c r="AM6" s="49">
        <f t="shared" si="9"/>
        <v>6804</v>
      </c>
      <c r="AN6" s="49">
        <f t="shared" si="9"/>
        <v>7938</v>
      </c>
      <c r="AO6" s="49">
        <f t="shared" si="9"/>
        <v>9072</v>
      </c>
      <c r="AP6" s="49">
        <f t="shared" si="9"/>
        <v>10206</v>
      </c>
      <c r="AQ6" s="49">
        <f t="shared" si="9"/>
        <v>11340</v>
      </c>
      <c r="AR6" s="49">
        <f t="shared" si="9"/>
        <v>12474</v>
      </c>
      <c r="AS6" s="49">
        <f t="shared" si="9"/>
        <v>13608</v>
      </c>
      <c r="AT6" s="56">
        <f t="shared" si="9"/>
        <v>14742</v>
      </c>
      <c r="AU6" s="56">
        <f t="shared" si="9"/>
        <v>15876</v>
      </c>
      <c r="AV6" s="56">
        <f t="shared" si="9"/>
        <v>17010</v>
      </c>
      <c r="AW6" s="56">
        <f t="shared" si="9"/>
        <v>18144</v>
      </c>
      <c r="AX6" s="56">
        <f t="shared" si="9"/>
        <v>19278</v>
      </c>
      <c r="AY6" s="56">
        <f t="shared" si="9"/>
        <v>20412</v>
      </c>
      <c r="AZ6" s="56">
        <f t="shared" si="9"/>
        <v>21546</v>
      </c>
      <c r="BA6" s="56">
        <f t="shared" si="9"/>
        <v>22680</v>
      </c>
      <c r="BB6" s="56">
        <f t="shared" si="9"/>
        <v>23814</v>
      </c>
      <c r="BC6" s="56">
        <f t="shared" si="9"/>
        <v>24948</v>
      </c>
    </row>
    <row r="7" spans="1:55" s="23" customFormat="1" ht="15">
      <c r="A7" s="63" t="s">
        <v>92</v>
      </c>
      <c r="B7" s="37">
        <v>44</v>
      </c>
      <c r="C7" s="37">
        <v>53</v>
      </c>
      <c r="D7" s="38">
        <v>0</v>
      </c>
      <c r="E7" s="34">
        <f>B7+D7+TF!$I$2</f>
        <v>425</v>
      </c>
      <c r="F7" s="34">
        <f>C7+D7+TF!$I$4</f>
        <v>1129</v>
      </c>
      <c r="G7" s="32" t="s">
        <v>50</v>
      </c>
      <c r="H7" s="32" t="s">
        <v>50</v>
      </c>
      <c r="I7" s="32" t="s">
        <v>8</v>
      </c>
      <c r="J7" s="51" t="s">
        <v>45</v>
      </c>
      <c r="K7" s="49">
        <f>$E$7*K1</f>
        <v>425</v>
      </c>
      <c r="L7" s="49">
        <f t="shared" ref="L7:AF7" si="10">$E$7*L1</f>
        <v>850</v>
      </c>
      <c r="M7" s="49">
        <f t="shared" si="10"/>
        <v>1275</v>
      </c>
      <c r="N7" s="49">
        <f t="shared" si="10"/>
        <v>1700</v>
      </c>
      <c r="O7" s="49">
        <f t="shared" si="10"/>
        <v>2125</v>
      </c>
      <c r="P7" s="49">
        <f t="shared" si="10"/>
        <v>2550</v>
      </c>
      <c r="Q7" s="49">
        <f t="shared" si="10"/>
        <v>2975</v>
      </c>
      <c r="R7" s="49">
        <f t="shared" si="10"/>
        <v>3400</v>
      </c>
      <c r="S7" s="49">
        <f t="shared" si="10"/>
        <v>3825</v>
      </c>
      <c r="T7" s="49">
        <f t="shared" si="10"/>
        <v>4250</v>
      </c>
      <c r="U7" s="49">
        <f t="shared" si="10"/>
        <v>4675</v>
      </c>
      <c r="V7" s="56">
        <f t="shared" si="10"/>
        <v>5100</v>
      </c>
      <c r="W7" s="56">
        <f t="shared" si="10"/>
        <v>5525</v>
      </c>
      <c r="X7" s="56">
        <f t="shared" si="10"/>
        <v>5950</v>
      </c>
      <c r="Y7" s="56">
        <f t="shared" si="10"/>
        <v>6375</v>
      </c>
      <c r="Z7" s="56">
        <f t="shared" si="10"/>
        <v>6800</v>
      </c>
      <c r="AA7" s="56">
        <f t="shared" si="10"/>
        <v>7225</v>
      </c>
      <c r="AB7" s="56">
        <f t="shared" si="10"/>
        <v>7650</v>
      </c>
      <c r="AC7" s="56">
        <f t="shared" si="10"/>
        <v>8075</v>
      </c>
      <c r="AD7" s="56">
        <f t="shared" si="10"/>
        <v>8500</v>
      </c>
      <c r="AE7" s="56">
        <f t="shared" si="10"/>
        <v>8925</v>
      </c>
      <c r="AF7" s="56">
        <f t="shared" si="10"/>
        <v>9350</v>
      </c>
      <c r="AG7" s="54" t="s">
        <v>45</v>
      </c>
      <c r="AH7" s="49">
        <f>$F$7*AH1</f>
        <v>1129</v>
      </c>
      <c r="AI7" s="49">
        <f t="shared" ref="AI7:BC7" si="11">$F$7*AI1</f>
        <v>2258</v>
      </c>
      <c r="AJ7" s="49">
        <f t="shared" si="11"/>
        <v>3387</v>
      </c>
      <c r="AK7" s="49">
        <f t="shared" si="11"/>
        <v>4516</v>
      </c>
      <c r="AL7" s="49">
        <f t="shared" si="11"/>
        <v>5645</v>
      </c>
      <c r="AM7" s="49">
        <f t="shared" si="11"/>
        <v>6774</v>
      </c>
      <c r="AN7" s="49">
        <f t="shared" si="11"/>
        <v>7903</v>
      </c>
      <c r="AO7" s="49">
        <f t="shared" si="11"/>
        <v>9032</v>
      </c>
      <c r="AP7" s="49">
        <f t="shared" si="11"/>
        <v>10161</v>
      </c>
      <c r="AQ7" s="49">
        <f t="shared" si="11"/>
        <v>11290</v>
      </c>
      <c r="AR7" s="49">
        <f t="shared" si="11"/>
        <v>12419</v>
      </c>
      <c r="AS7" s="49">
        <f t="shared" si="11"/>
        <v>13548</v>
      </c>
      <c r="AT7" s="56">
        <f t="shared" si="11"/>
        <v>14677</v>
      </c>
      <c r="AU7" s="56">
        <f t="shared" si="11"/>
        <v>15806</v>
      </c>
      <c r="AV7" s="56">
        <f t="shared" si="11"/>
        <v>16935</v>
      </c>
      <c r="AW7" s="56">
        <f t="shared" si="11"/>
        <v>18064</v>
      </c>
      <c r="AX7" s="56">
        <f t="shared" si="11"/>
        <v>19193</v>
      </c>
      <c r="AY7" s="56">
        <f t="shared" si="11"/>
        <v>20322</v>
      </c>
      <c r="AZ7" s="56">
        <f t="shared" si="11"/>
        <v>21451</v>
      </c>
      <c r="BA7" s="56">
        <f t="shared" si="11"/>
        <v>22580</v>
      </c>
      <c r="BB7" s="56">
        <f t="shared" si="11"/>
        <v>23709</v>
      </c>
      <c r="BC7" s="56">
        <f t="shared" si="11"/>
        <v>24838</v>
      </c>
    </row>
    <row r="8" spans="1:55" s="23" customFormat="1" ht="15">
      <c r="A8" s="63" t="s">
        <v>93</v>
      </c>
      <c r="B8" s="37">
        <v>36</v>
      </c>
      <c r="C8" s="37">
        <v>57</v>
      </c>
      <c r="D8" s="38">
        <v>0</v>
      </c>
      <c r="E8" s="34">
        <f>B8+D8+TF!$I$2</f>
        <v>417</v>
      </c>
      <c r="F8" s="34">
        <f>C8+D8+TF!$I$4</f>
        <v>1133</v>
      </c>
      <c r="G8" s="32" t="s">
        <v>50</v>
      </c>
      <c r="H8" s="32" t="s">
        <v>50</v>
      </c>
      <c r="I8" s="32" t="s">
        <v>8</v>
      </c>
      <c r="J8" s="51" t="s">
        <v>45</v>
      </c>
      <c r="K8" s="49">
        <f>$E$8*K1</f>
        <v>417</v>
      </c>
      <c r="L8" s="49">
        <f t="shared" ref="L8:AF8" si="12">$E$8*L1</f>
        <v>834</v>
      </c>
      <c r="M8" s="49">
        <f t="shared" si="12"/>
        <v>1251</v>
      </c>
      <c r="N8" s="49">
        <f t="shared" si="12"/>
        <v>1668</v>
      </c>
      <c r="O8" s="49">
        <f t="shared" si="12"/>
        <v>2085</v>
      </c>
      <c r="P8" s="49">
        <f t="shared" si="12"/>
        <v>2502</v>
      </c>
      <c r="Q8" s="49">
        <f t="shared" si="12"/>
        <v>2919</v>
      </c>
      <c r="R8" s="49">
        <f t="shared" si="12"/>
        <v>3336</v>
      </c>
      <c r="S8" s="49">
        <f t="shared" si="12"/>
        <v>3753</v>
      </c>
      <c r="T8" s="49">
        <f t="shared" si="12"/>
        <v>4170</v>
      </c>
      <c r="U8" s="49">
        <f t="shared" si="12"/>
        <v>4587</v>
      </c>
      <c r="V8" s="56">
        <f t="shared" si="12"/>
        <v>5004</v>
      </c>
      <c r="W8" s="56">
        <f t="shared" si="12"/>
        <v>5421</v>
      </c>
      <c r="X8" s="56">
        <f t="shared" si="12"/>
        <v>5838</v>
      </c>
      <c r="Y8" s="56">
        <f t="shared" si="12"/>
        <v>6255</v>
      </c>
      <c r="Z8" s="56">
        <f t="shared" si="12"/>
        <v>6672</v>
      </c>
      <c r="AA8" s="56">
        <f t="shared" si="12"/>
        <v>7089</v>
      </c>
      <c r="AB8" s="56">
        <f t="shared" si="12"/>
        <v>7506</v>
      </c>
      <c r="AC8" s="56">
        <f t="shared" si="12"/>
        <v>7923</v>
      </c>
      <c r="AD8" s="56">
        <f t="shared" si="12"/>
        <v>8340</v>
      </c>
      <c r="AE8" s="56">
        <f t="shared" si="12"/>
        <v>8757</v>
      </c>
      <c r="AF8" s="56">
        <f t="shared" si="12"/>
        <v>9174</v>
      </c>
      <c r="AG8" s="54" t="s">
        <v>45</v>
      </c>
      <c r="AH8" s="49">
        <f>$F$8*AH1</f>
        <v>1133</v>
      </c>
      <c r="AI8" s="49">
        <f t="shared" ref="AI8:BC8" si="13">$F$8*AI1</f>
        <v>2266</v>
      </c>
      <c r="AJ8" s="49">
        <f t="shared" si="13"/>
        <v>3399</v>
      </c>
      <c r="AK8" s="49">
        <f t="shared" si="13"/>
        <v>4532</v>
      </c>
      <c r="AL8" s="49">
        <f t="shared" si="13"/>
        <v>5665</v>
      </c>
      <c r="AM8" s="49">
        <f t="shared" si="13"/>
        <v>6798</v>
      </c>
      <c r="AN8" s="49">
        <f t="shared" si="13"/>
        <v>7931</v>
      </c>
      <c r="AO8" s="49">
        <f t="shared" si="13"/>
        <v>9064</v>
      </c>
      <c r="AP8" s="49">
        <f t="shared" si="13"/>
        <v>10197</v>
      </c>
      <c r="AQ8" s="49">
        <f t="shared" si="13"/>
        <v>11330</v>
      </c>
      <c r="AR8" s="49">
        <f t="shared" si="13"/>
        <v>12463</v>
      </c>
      <c r="AS8" s="49">
        <f t="shared" si="13"/>
        <v>13596</v>
      </c>
      <c r="AT8" s="56">
        <f t="shared" si="13"/>
        <v>14729</v>
      </c>
      <c r="AU8" s="56">
        <f t="shared" si="13"/>
        <v>15862</v>
      </c>
      <c r="AV8" s="56">
        <f t="shared" si="13"/>
        <v>16995</v>
      </c>
      <c r="AW8" s="56">
        <f t="shared" si="13"/>
        <v>18128</v>
      </c>
      <c r="AX8" s="56">
        <f t="shared" si="13"/>
        <v>19261</v>
      </c>
      <c r="AY8" s="56">
        <f t="shared" si="13"/>
        <v>20394</v>
      </c>
      <c r="AZ8" s="56">
        <f t="shared" si="13"/>
        <v>21527</v>
      </c>
      <c r="BA8" s="56">
        <f t="shared" si="13"/>
        <v>22660</v>
      </c>
      <c r="BB8" s="56">
        <f t="shared" si="13"/>
        <v>23793</v>
      </c>
      <c r="BC8" s="56">
        <f t="shared" si="13"/>
        <v>24926</v>
      </c>
    </row>
    <row r="9" spans="1:55" s="23" customFormat="1" ht="15">
      <c r="A9" s="63" t="s">
        <v>97</v>
      </c>
      <c r="B9" s="37">
        <v>129</v>
      </c>
      <c r="C9" s="37">
        <v>255</v>
      </c>
      <c r="D9" s="38">
        <v>0</v>
      </c>
      <c r="E9" s="34">
        <f>B9+D9+TF!$I$2</f>
        <v>510</v>
      </c>
      <c r="F9" s="34">
        <f>C9+D9+TF!$I$4</f>
        <v>1331</v>
      </c>
      <c r="G9" s="32" t="s">
        <v>50</v>
      </c>
      <c r="H9" s="32" t="s">
        <v>50</v>
      </c>
      <c r="I9" s="32" t="s">
        <v>8</v>
      </c>
      <c r="J9" s="51" t="s">
        <v>45</v>
      </c>
      <c r="K9" s="49">
        <f>$E$9*K1</f>
        <v>510</v>
      </c>
      <c r="L9" s="49">
        <f t="shared" ref="L9:AF9" si="14">$E$9*L1</f>
        <v>1020</v>
      </c>
      <c r="M9" s="49">
        <f t="shared" si="14"/>
        <v>1530</v>
      </c>
      <c r="N9" s="49">
        <f t="shared" si="14"/>
        <v>2040</v>
      </c>
      <c r="O9" s="49">
        <f t="shared" si="14"/>
        <v>2550</v>
      </c>
      <c r="P9" s="49">
        <f t="shared" si="14"/>
        <v>3060</v>
      </c>
      <c r="Q9" s="49">
        <f t="shared" si="14"/>
        <v>3570</v>
      </c>
      <c r="R9" s="49">
        <f t="shared" si="14"/>
        <v>4080</v>
      </c>
      <c r="S9" s="49">
        <f t="shared" si="14"/>
        <v>4590</v>
      </c>
      <c r="T9" s="49">
        <f t="shared" si="14"/>
        <v>5100</v>
      </c>
      <c r="U9" s="49">
        <f t="shared" si="14"/>
        <v>5610</v>
      </c>
      <c r="V9" s="56">
        <f t="shared" si="14"/>
        <v>6120</v>
      </c>
      <c r="W9" s="56">
        <f t="shared" si="14"/>
        <v>6630</v>
      </c>
      <c r="X9" s="56">
        <f t="shared" si="14"/>
        <v>7140</v>
      </c>
      <c r="Y9" s="56">
        <f t="shared" si="14"/>
        <v>7650</v>
      </c>
      <c r="Z9" s="56">
        <f t="shared" si="14"/>
        <v>8160</v>
      </c>
      <c r="AA9" s="56">
        <f t="shared" si="14"/>
        <v>8670</v>
      </c>
      <c r="AB9" s="56">
        <f t="shared" si="14"/>
        <v>9180</v>
      </c>
      <c r="AC9" s="56">
        <f t="shared" si="14"/>
        <v>9690</v>
      </c>
      <c r="AD9" s="56">
        <f t="shared" si="14"/>
        <v>10200</v>
      </c>
      <c r="AE9" s="56">
        <f t="shared" si="14"/>
        <v>10710</v>
      </c>
      <c r="AF9" s="56">
        <f t="shared" si="14"/>
        <v>11220</v>
      </c>
      <c r="AG9" s="54" t="s">
        <v>45</v>
      </c>
      <c r="AH9" s="49">
        <f>$F$9*AH1</f>
        <v>1331</v>
      </c>
      <c r="AI9" s="49">
        <f t="shared" ref="AI9:BC9" si="15">$F$9*AI1</f>
        <v>2662</v>
      </c>
      <c r="AJ9" s="49">
        <f t="shared" si="15"/>
        <v>3993</v>
      </c>
      <c r="AK9" s="49">
        <f t="shared" si="15"/>
        <v>5324</v>
      </c>
      <c r="AL9" s="49">
        <f t="shared" si="15"/>
        <v>6655</v>
      </c>
      <c r="AM9" s="49">
        <f t="shared" si="15"/>
        <v>7986</v>
      </c>
      <c r="AN9" s="49">
        <f t="shared" si="15"/>
        <v>9317</v>
      </c>
      <c r="AO9" s="49">
        <f t="shared" si="15"/>
        <v>10648</v>
      </c>
      <c r="AP9" s="49">
        <f t="shared" si="15"/>
        <v>11979</v>
      </c>
      <c r="AQ9" s="49">
        <f t="shared" si="15"/>
        <v>13310</v>
      </c>
      <c r="AR9" s="49">
        <f t="shared" si="15"/>
        <v>14641</v>
      </c>
      <c r="AS9" s="49">
        <f t="shared" si="15"/>
        <v>15972</v>
      </c>
      <c r="AT9" s="56">
        <f t="shared" si="15"/>
        <v>17303</v>
      </c>
      <c r="AU9" s="56">
        <f t="shared" si="15"/>
        <v>18634</v>
      </c>
      <c r="AV9" s="56">
        <f t="shared" si="15"/>
        <v>19965</v>
      </c>
      <c r="AW9" s="56">
        <f t="shared" si="15"/>
        <v>21296</v>
      </c>
      <c r="AX9" s="56">
        <f t="shared" si="15"/>
        <v>22627</v>
      </c>
      <c r="AY9" s="56">
        <f t="shared" si="15"/>
        <v>23958</v>
      </c>
      <c r="AZ9" s="56">
        <f t="shared" si="15"/>
        <v>25289</v>
      </c>
      <c r="BA9" s="56">
        <f t="shared" si="15"/>
        <v>26620</v>
      </c>
      <c r="BB9" s="56">
        <f t="shared" si="15"/>
        <v>27951</v>
      </c>
      <c r="BC9" s="56">
        <f t="shared" si="15"/>
        <v>29282</v>
      </c>
    </row>
    <row r="10" spans="1:55" ht="15">
      <c r="A10" s="63" t="s">
        <v>104</v>
      </c>
      <c r="B10" s="37">
        <v>67</v>
      </c>
      <c r="C10" s="37">
        <v>165</v>
      </c>
      <c r="D10" s="38">
        <v>0</v>
      </c>
      <c r="E10" s="34">
        <f>B10+D10+TF!$I$2</f>
        <v>448</v>
      </c>
      <c r="F10" s="34">
        <f>C10+D10+TF!$I$4</f>
        <v>1241</v>
      </c>
      <c r="G10" s="32" t="s">
        <v>50</v>
      </c>
      <c r="H10" s="32" t="s">
        <v>50</v>
      </c>
      <c r="I10" s="32" t="s">
        <v>8</v>
      </c>
      <c r="J10" s="51" t="s">
        <v>45</v>
      </c>
      <c r="K10" s="49">
        <f>$E$10*K1</f>
        <v>448</v>
      </c>
      <c r="L10" s="49">
        <f t="shared" ref="L10:AF10" si="16">$E$10*L1</f>
        <v>896</v>
      </c>
      <c r="M10" s="49">
        <f t="shared" si="16"/>
        <v>1344</v>
      </c>
      <c r="N10" s="49">
        <f t="shared" si="16"/>
        <v>1792</v>
      </c>
      <c r="O10" s="49">
        <f t="shared" si="16"/>
        <v>2240</v>
      </c>
      <c r="P10" s="49">
        <f t="shared" si="16"/>
        <v>2688</v>
      </c>
      <c r="Q10" s="49">
        <f t="shared" si="16"/>
        <v>3136</v>
      </c>
      <c r="R10" s="49">
        <f t="shared" si="16"/>
        <v>3584</v>
      </c>
      <c r="S10" s="49">
        <f t="shared" si="16"/>
        <v>4032</v>
      </c>
      <c r="T10" s="49">
        <f t="shared" si="16"/>
        <v>4480</v>
      </c>
      <c r="U10" s="49">
        <f t="shared" si="16"/>
        <v>4928</v>
      </c>
      <c r="V10" s="56">
        <f t="shared" si="16"/>
        <v>5376</v>
      </c>
      <c r="W10" s="56">
        <f t="shared" si="16"/>
        <v>5824</v>
      </c>
      <c r="X10" s="56">
        <f t="shared" si="16"/>
        <v>6272</v>
      </c>
      <c r="Y10" s="56">
        <f t="shared" si="16"/>
        <v>6720</v>
      </c>
      <c r="Z10" s="56">
        <f t="shared" si="16"/>
        <v>7168</v>
      </c>
      <c r="AA10" s="56">
        <f t="shared" si="16"/>
        <v>7616</v>
      </c>
      <c r="AB10" s="56">
        <f t="shared" si="16"/>
        <v>8064</v>
      </c>
      <c r="AC10" s="56">
        <f t="shared" si="16"/>
        <v>8512</v>
      </c>
      <c r="AD10" s="56">
        <f t="shared" si="16"/>
        <v>8960</v>
      </c>
      <c r="AE10" s="56">
        <f t="shared" si="16"/>
        <v>9408</v>
      </c>
      <c r="AF10" s="56">
        <f t="shared" si="16"/>
        <v>9856</v>
      </c>
      <c r="AG10" s="54" t="s">
        <v>45</v>
      </c>
      <c r="AH10" s="49">
        <f>$F$10*AH1</f>
        <v>1241</v>
      </c>
      <c r="AI10" s="49">
        <f t="shared" ref="AI10:BC10" si="17">$F$10*AI1</f>
        <v>2482</v>
      </c>
      <c r="AJ10" s="49">
        <f t="shared" si="17"/>
        <v>3723</v>
      </c>
      <c r="AK10" s="49">
        <f t="shared" si="17"/>
        <v>4964</v>
      </c>
      <c r="AL10" s="49">
        <f t="shared" si="17"/>
        <v>6205</v>
      </c>
      <c r="AM10" s="49">
        <f t="shared" si="17"/>
        <v>7446</v>
      </c>
      <c r="AN10" s="49">
        <f t="shared" si="17"/>
        <v>8687</v>
      </c>
      <c r="AO10" s="49">
        <f t="shared" si="17"/>
        <v>9928</v>
      </c>
      <c r="AP10" s="49">
        <f t="shared" si="17"/>
        <v>11169</v>
      </c>
      <c r="AQ10" s="49">
        <f t="shared" si="17"/>
        <v>12410</v>
      </c>
      <c r="AR10" s="49">
        <f t="shared" si="17"/>
        <v>13651</v>
      </c>
      <c r="AS10" s="49">
        <f t="shared" si="17"/>
        <v>14892</v>
      </c>
      <c r="AT10" s="56">
        <f t="shared" si="17"/>
        <v>16133</v>
      </c>
      <c r="AU10" s="56">
        <f t="shared" si="17"/>
        <v>17374</v>
      </c>
      <c r="AV10" s="56">
        <f t="shared" si="17"/>
        <v>18615</v>
      </c>
      <c r="AW10" s="56">
        <f t="shared" si="17"/>
        <v>19856</v>
      </c>
      <c r="AX10" s="56">
        <f t="shared" si="17"/>
        <v>21097</v>
      </c>
      <c r="AY10" s="56">
        <f t="shared" si="17"/>
        <v>22338</v>
      </c>
      <c r="AZ10" s="56">
        <f t="shared" si="17"/>
        <v>23579</v>
      </c>
      <c r="BA10" s="56">
        <f t="shared" si="17"/>
        <v>24820</v>
      </c>
      <c r="BB10" s="56">
        <f t="shared" si="17"/>
        <v>26061</v>
      </c>
      <c r="BC10" s="56">
        <f t="shared" si="17"/>
        <v>27302</v>
      </c>
    </row>
    <row r="11" spans="1:55" ht="15">
      <c r="A11" s="63" t="s">
        <v>100</v>
      </c>
      <c r="B11" s="37">
        <v>48</v>
      </c>
      <c r="C11" s="37">
        <v>135</v>
      </c>
      <c r="D11" s="38">
        <v>0</v>
      </c>
      <c r="E11" s="34">
        <f>B11+D11+TF!$I$2</f>
        <v>429</v>
      </c>
      <c r="F11" s="34">
        <f>C11+D11+TF!$I$4</f>
        <v>1211</v>
      </c>
      <c r="G11" s="32" t="s">
        <v>50</v>
      </c>
      <c r="H11" s="32" t="s">
        <v>50</v>
      </c>
      <c r="I11" s="32" t="s">
        <v>8</v>
      </c>
      <c r="J11" s="51" t="s">
        <v>45</v>
      </c>
      <c r="K11" s="49">
        <f>$E$11*K1</f>
        <v>429</v>
      </c>
      <c r="L11" s="49">
        <f t="shared" ref="L11:AF11" si="18">$E$11*L1</f>
        <v>858</v>
      </c>
      <c r="M11" s="49">
        <f t="shared" si="18"/>
        <v>1287</v>
      </c>
      <c r="N11" s="49">
        <f t="shared" si="18"/>
        <v>1716</v>
      </c>
      <c r="O11" s="49">
        <f t="shared" si="18"/>
        <v>2145</v>
      </c>
      <c r="P11" s="49">
        <f t="shared" si="18"/>
        <v>2574</v>
      </c>
      <c r="Q11" s="49">
        <f t="shared" si="18"/>
        <v>3003</v>
      </c>
      <c r="R11" s="49">
        <f t="shared" si="18"/>
        <v>3432</v>
      </c>
      <c r="S11" s="49">
        <f t="shared" si="18"/>
        <v>3861</v>
      </c>
      <c r="T11" s="49">
        <f t="shared" si="18"/>
        <v>4290</v>
      </c>
      <c r="U11" s="49">
        <f t="shared" si="18"/>
        <v>4719</v>
      </c>
      <c r="V11" s="56">
        <f t="shared" si="18"/>
        <v>5148</v>
      </c>
      <c r="W11" s="56">
        <f t="shared" si="18"/>
        <v>5577</v>
      </c>
      <c r="X11" s="56">
        <f t="shared" si="18"/>
        <v>6006</v>
      </c>
      <c r="Y11" s="56">
        <f t="shared" si="18"/>
        <v>6435</v>
      </c>
      <c r="Z11" s="56">
        <f t="shared" si="18"/>
        <v>6864</v>
      </c>
      <c r="AA11" s="56">
        <f t="shared" si="18"/>
        <v>7293</v>
      </c>
      <c r="AB11" s="56">
        <f t="shared" si="18"/>
        <v>7722</v>
      </c>
      <c r="AC11" s="56">
        <f t="shared" si="18"/>
        <v>8151</v>
      </c>
      <c r="AD11" s="56">
        <f t="shared" si="18"/>
        <v>8580</v>
      </c>
      <c r="AE11" s="56">
        <f t="shared" si="18"/>
        <v>9009</v>
      </c>
      <c r="AF11" s="56">
        <f t="shared" si="18"/>
        <v>9438</v>
      </c>
      <c r="AG11" s="54" t="s">
        <v>45</v>
      </c>
      <c r="AH11" s="49">
        <f>$F$11*AH1</f>
        <v>1211</v>
      </c>
      <c r="AI11" s="49">
        <f t="shared" ref="AI11:BC11" si="19">$F$11*AI1</f>
        <v>2422</v>
      </c>
      <c r="AJ11" s="49">
        <f t="shared" si="19"/>
        <v>3633</v>
      </c>
      <c r="AK11" s="49">
        <f t="shared" si="19"/>
        <v>4844</v>
      </c>
      <c r="AL11" s="49">
        <f t="shared" si="19"/>
        <v>6055</v>
      </c>
      <c r="AM11" s="49">
        <f t="shared" si="19"/>
        <v>7266</v>
      </c>
      <c r="AN11" s="49">
        <f t="shared" si="19"/>
        <v>8477</v>
      </c>
      <c r="AO11" s="49">
        <f t="shared" si="19"/>
        <v>9688</v>
      </c>
      <c r="AP11" s="49">
        <f t="shared" si="19"/>
        <v>10899</v>
      </c>
      <c r="AQ11" s="49">
        <f t="shared" si="19"/>
        <v>12110</v>
      </c>
      <c r="AR11" s="49">
        <f t="shared" si="19"/>
        <v>13321</v>
      </c>
      <c r="AS11" s="49">
        <f t="shared" si="19"/>
        <v>14532</v>
      </c>
      <c r="AT11" s="56">
        <f t="shared" si="19"/>
        <v>15743</v>
      </c>
      <c r="AU11" s="56">
        <f t="shared" si="19"/>
        <v>16954</v>
      </c>
      <c r="AV11" s="56">
        <f t="shared" si="19"/>
        <v>18165</v>
      </c>
      <c r="AW11" s="56">
        <f t="shared" si="19"/>
        <v>19376</v>
      </c>
      <c r="AX11" s="56">
        <f t="shared" si="19"/>
        <v>20587</v>
      </c>
      <c r="AY11" s="56">
        <f t="shared" si="19"/>
        <v>21798</v>
      </c>
      <c r="AZ11" s="56">
        <f t="shared" si="19"/>
        <v>23009</v>
      </c>
      <c r="BA11" s="56">
        <f t="shared" si="19"/>
        <v>24220</v>
      </c>
      <c r="BB11" s="56">
        <f t="shared" si="19"/>
        <v>25431</v>
      </c>
      <c r="BC11" s="56">
        <f t="shared" si="19"/>
        <v>26642</v>
      </c>
    </row>
    <row r="12" spans="1:55" ht="15">
      <c r="A12" s="63" t="s">
        <v>103</v>
      </c>
      <c r="B12" s="37">
        <v>72</v>
      </c>
      <c r="C12" s="37">
        <v>195</v>
      </c>
      <c r="D12" s="38">
        <v>0</v>
      </c>
      <c r="E12" s="34">
        <f>B12+D12+TF!$I$2</f>
        <v>453</v>
      </c>
      <c r="F12" s="34">
        <f>C12+D12+TF!$I$4</f>
        <v>1271</v>
      </c>
      <c r="G12" s="32" t="s">
        <v>50</v>
      </c>
      <c r="H12" s="32" t="s">
        <v>50</v>
      </c>
      <c r="I12" s="32" t="s">
        <v>8</v>
      </c>
      <c r="J12" s="51" t="s">
        <v>45</v>
      </c>
      <c r="K12" s="49">
        <f>$E$12*K1</f>
        <v>453</v>
      </c>
      <c r="L12" s="49">
        <f t="shared" ref="L12:AF12" si="20">$E$12*L1</f>
        <v>906</v>
      </c>
      <c r="M12" s="49">
        <f t="shared" si="20"/>
        <v>1359</v>
      </c>
      <c r="N12" s="49">
        <f t="shared" si="20"/>
        <v>1812</v>
      </c>
      <c r="O12" s="49">
        <f t="shared" si="20"/>
        <v>2265</v>
      </c>
      <c r="P12" s="49">
        <f t="shared" si="20"/>
        <v>2718</v>
      </c>
      <c r="Q12" s="49">
        <f t="shared" si="20"/>
        <v>3171</v>
      </c>
      <c r="R12" s="49">
        <f t="shared" si="20"/>
        <v>3624</v>
      </c>
      <c r="S12" s="49">
        <f t="shared" si="20"/>
        <v>4077</v>
      </c>
      <c r="T12" s="49">
        <f t="shared" si="20"/>
        <v>4530</v>
      </c>
      <c r="U12" s="49">
        <f t="shared" si="20"/>
        <v>4983</v>
      </c>
      <c r="V12" s="56">
        <f t="shared" si="20"/>
        <v>5436</v>
      </c>
      <c r="W12" s="56">
        <f t="shared" si="20"/>
        <v>5889</v>
      </c>
      <c r="X12" s="56">
        <f t="shared" si="20"/>
        <v>6342</v>
      </c>
      <c r="Y12" s="56">
        <f t="shared" si="20"/>
        <v>6795</v>
      </c>
      <c r="Z12" s="56">
        <f t="shared" si="20"/>
        <v>7248</v>
      </c>
      <c r="AA12" s="56">
        <f t="shared" si="20"/>
        <v>7701</v>
      </c>
      <c r="AB12" s="56">
        <f t="shared" si="20"/>
        <v>8154</v>
      </c>
      <c r="AC12" s="56">
        <f t="shared" si="20"/>
        <v>8607</v>
      </c>
      <c r="AD12" s="56">
        <f t="shared" si="20"/>
        <v>9060</v>
      </c>
      <c r="AE12" s="56">
        <f t="shared" si="20"/>
        <v>9513</v>
      </c>
      <c r="AF12" s="56">
        <f t="shared" si="20"/>
        <v>9966</v>
      </c>
      <c r="AG12" s="54" t="s">
        <v>45</v>
      </c>
      <c r="AH12" s="49">
        <f>$F$12*AH1</f>
        <v>1271</v>
      </c>
      <c r="AI12" s="49">
        <f t="shared" ref="AI12:BC12" si="21">$F$12*AI1</f>
        <v>2542</v>
      </c>
      <c r="AJ12" s="49">
        <f t="shared" si="21"/>
        <v>3813</v>
      </c>
      <c r="AK12" s="49">
        <f t="shared" si="21"/>
        <v>5084</v>
      </c>
      <c r="AL12" s="49">
        <f t="shared" si="21"/>
        <v>6355</v>
      </c>
      <c r="AM12" s="49">
        <f t="shared" si="21"/>
        <v>7626</v>
      </c>
      <c r="AN12" s="49">
        <f t="shared" si="21"/>
        <v>8897</v>
      </c>
      <c r="AO12" s="49">
        <f t="shared" si="21"/>
        <v>10168</v>
      </c>
      <c r="AP12" s="49">
        <f t="shared" si="21"/>
        <v>11439</v>
      </c>
      <c r="AQ12" s="49">
        <f t="shared" si="21"/>
        <v>12710</v>
      </c>
      <c r="AR12" s="49">
        <f t="shared" si="21"/>
        <v>13981</v>
      </c>
      <c r="AS12" s="49">
        <f t="shared" si="21"/>
        <v>15252</v>
      </c>
      <c r="AT12" s="56">
        <f t="shared" si="21"/>
        <v>16523</v>
      </c>
      <c r="AU12" s="56">
        <f t="shared" si="21"/>
        <v>17794</v>
      </c>
      <c r="AV12" s="56">
        <f t="shared" si="21"/>
        <v>19065</v>
      </c>
      <c r="AW12" s="56">
        <f t="shared" si="21"/>
        <v>20336</v>
      </c>
      <c r="AX12" s="56">
        <f t="shared" si="21"/>
        <v>21607</v>
      </c>
      <c r="AY12" s="56">
        <f t="shared" si="21"/>
        <v>22878</v>
      </c>
      <c r="AZ12" s="56">
        <f t="shared" si="21"/>
        <v>24149</v>
      </c>
      <c r="BA12" s="56">
        <f t="shared" si="21"/>
        <v>25420</v>
      </c>
      <c r="BB12" s="56">
        <f t="shared" si="21"/>
        <v>26691</v>
      </c>
      <c r="BC12" s="56">
        <f t="shared" si="21"/>
        <v>27962</v>
      </c>
    </row>
    <row r="13" spans="1:55" ht="15">
      <c r="A13" s="63" t="s">
        <v>94</v>
      </c>
      <c r="B13" s="37">
        <v>117</v>
      </c>
      <c r="C13" s="37">
        <v>117</v>
      </c>
      <c r="D13" s="38">
        <v>0</v>
      </c>
      <c r="E13" s="34">
        <f>B13+D13+TF!$I$2</f>
        <v>498</v>
      </c>
      <c r="F13" s="34">
        <f>C13+D13+TF!$I$4</f>
        <v>1193</v>
      </c>
      <c r="G13" s="32" t="s">
        <v>50</v>
      </c>
      <c r="H13" s="32" t="s">
        <v>50</v>
      </c>
      <c r="I13" s="32" t="s">
        <v>8</v>
      </c>
      <c r="J13" s="51" t="s">
        <v>45</v>
      </c>
      <c r="K13" s="49">
        <f>$E$13*K1</f>
        <v>498</v>
      </c>
      <c r="L13" s="49">
        <f t="shared" ref="L13:AF13" si="22">$E$13*L1</f>
        <v>996</v>
      </c>
      <c r="M13" s="49">
        <f t="shared" si="22"/>
        <v>1494</v>
      </c>
      <c r="N13" s="49">
        <f t="shared" si="22"/>
        <v>1992</v>
      </c>
      <c r="O13" s="49">
        <f t="shared" si="22"/>
        <v>2490</v>
      </c>
      <c r="P13" s="49">
        <f t="shared" si="22"/>
        <v>2988</v>
      </c>
      <c r="Q13" s="49">
        <f t="shared" si="22"/>
        <v>3486</v>
      </c>
      <c r="R13" s="49">
        <f t="shared" si="22"/>
        <v>3984</v>
      </c>
      <c r="S13" s="49">
        <f t="shared" si="22"/>
        <v>4482</v>
      </c>
      <c r="T13" s="49">
        <f t="shared" si="22"/>
        <v>4980</v>
      </c>
      <c r="U13" s="49">
        <f t="shared" si="22"/>
        <v>5478</v>
      </c>
      <c r="V13" s="56">
        <f t="shared" si="22"/>
        <v>5976</v>
      </c>
      <c r="W13" s="56">
        <f t="shared" si="22"/>
        <v>6474</v>
      </c>
      <c r="X13" s="56">
        <f t="shared" si="22"/>
        <v>6972</v>
      </c>
      <c r="Y13" s="56">
        <f t="shared" si="22"/>
        <v>7470</v>
      </c>
      <c r="Z13" s="56">
        <f t="shared" si="22"/>
        <v>7968</v>
      </c>
      <c r="AA13" s="56">
        <f t="shared" si="22"/>
        <v>8466</v>
      </c>
      <c r="AB13" s="56">
        <f t="shared" si="22"/>
        <v>8964</v>
      </c>
      <c r="AC13" s="56">
        <f t="shared" si="22"/>
        <v>9462</v>
      </c>
      <c r="AD13" s="56">
        <f t="shared" si="22"/>
        <v>9960</v>
      </c>
      <c r="AE13" s="56">
        <f t="shared" si="22"/>
        <v>10458</v>
      </c>
      <c r="AF13" s="56">
        <f t="shared" si="22"/>
        <v>10956</v>
      </c>
      <c r="AG13" s="54" t="s">
        <v>45</v>
      </c>
      <c r="AH13" s="49">
        <f>$F$13*AH1</f>
        <v>1193</v>
      </c>
      <c r="AI13" s="49">
        <f t="shared" ref="AI13:BC13" si="23">$F$13*AI1</f>
        <v>2386</v>
      </c>
      <c r="AJ13" s="49">
        <f t="shared" si="23"/>
        <v>3579</v>
      </c>
      <c r="AK13" s="49">
        <f t="shared" si="23"/>
        <v>4772</v>
      </c>
      <c r="AL13" s="49">
        <f t="shared" si="23"/>
        <v>5965</v>
      </c>
      <c r="AM13" s="49">
        <f t="shared" si="23"/>
        <v>7158</v>
      </c>
      <c r="AN13" s="49">
        <f t="shared" si="23"/>
        <v>8351</v>
      </c>
      <c r="AO13" s="49">
        <f t="shared" si="23"/>
        <v>9544</v>
      </c>
      <c r="AP13" s="49">
        <f t="shared" si="23"/>
        <v>10737</v>
      </c>
      <c r="AQ13" s="49">
        <f t="shared" si="23"/>
        <v>11930</v>
      </c>
      <c r="AR13" s="49">
        <f t="shared" si="23"/>
        <v>13123</v>
      </c>
      <c r="AS13" s="49">
        <f t="shared" si="23"/>
        <v>14316</v>
      </c>
      <c r="AT13" s="56">
        <f t="shared" si="23"/>
        <v>15509</v>
      </c>
      <c r="AU13" s="56">
        <f t="shared" si="23"/>
        <v>16702</v>
      </c>
      <c r="AV13" s="56">
        <f t="shared" si="23"/>
        <v>17895</v>
      </c>
      <c r="AW13" s="56">
        <f t="shared" si="23"/>
        <v>19088</v>
      </c>
      <c r="AX13" s="56">
        <f t="shared" si="23"/>
        <v>20281</v>
      </c>
      <c r="AY13" s="56">
        <f t="shared" si="23"/>
        <v>21474</v>
      </c>
      <c r="AZ13" s="56">
        <f t="shared" si="23"/>
        <v>22667</v>
      </c>
      <c r="BA13" s="56">
        <f t="shared" si="23"/>
        <v>23860</v>
      </c>
      <c r="BB13" s="56">
        <f t="shared" si="23"/>
        <v>25053</v>
      </c>
      <c r="BC13" s="56">
        <f t="shared" si="23"/>
        <v>26246</v>
      </c>
    </row>
    <row r="14" spans="1:55" ht="15">
      <c r="A14" s="63" t="s">
        <v>99</v>
      </c>
      <c r="B14" s="37">
        <v>29</v>
      </c>
      <c r="C14" s="37">
        <v>29</v>
      </c>
      <c r="D14" s="38">
        <v>0</v>
      </c>
      <c r="E14" s="34">
        <f>B14+D14+TF!$I$2</f>
        <v>410</v>
      </c>
      <c r="F14" s="34">
        <f>C14+D14+TF!$I$4</f>
        <v>1105</v>
      </c>
      <c r="G14" s="32" t="s">
        <v>50</v>
      </c>
      <c r="H14" s="32" t="s">
        <v>50</v>
      </c>
      <c r="I14" s="32" t="s">
        <v>8</v>
      </c>
      <c r="J14" s="51" t="s">
        <v>45</v>
      </c>
      <c r="K14" s="49">
        <f>$E$14*K1</f>
        <v>410</v>
      </c>
      <c r="L14" s="49">
        <f t="shared" ref="L14:AF14" si="24">$E$14*L1</f>
        <v>820</v>
      </c>
      <c r="M14" s="49">
        <f t="shared" si="24"/>
        <v>1230</v>
      </c>
      <c r="N14" s="49">
        <f t="shared" si="24"/>
        <v>1640</v>
      </c>
      <c r="O14" s="49">
        <f t="shared" si="24"/>
        <v>2050</v>
      </c>
      <c r="P14" s="49">
        <f t="shared" si="24"/>
        <v>2460</v>
      </c>
      <c r="Q14" s="49">
        <f t="shared" si="24"/>
        <v>2870</v>
      </c>
      <c r="R14" s="49">
        <f t="shared" si="24"/>
        <v>3280</v>
      </c>
      <c r="S14" s="49">
        <f t="shared" si="24"/>
        <v>3690</v>
      </c>
      <c r="T14" s="49">
        <f t="shared" si="24"/>
        <v>4100</v>
      </c>
      <c r="U14" s="49">
        <f t="shared" si="24"/>
        <v>4510</v>
      </c>
      <c r="V14" s="56">
        <f t="shared" si="24"/>
        <v>4920</v>
      </c>
      <c r="W14" s="56">
        <f t="shared" si="24"/>
        <v>5330</v>
      </c>
      <c r="X14" s="56">
        <f t="shared" si="24"/>
        <v>5740</v>
      </c>
      <c r="Y14" s="56">
        <f t="shared" si="24"/>
        <v>6150</v>
      </c>
      <c r="Z14" s="56">
        <f t="shared" si="24"/>
        <v>6560</v>
      </c>
      <c r="AA14" s="56">
        <f t="shared" si="24"/>
        <v>6970</v>
      </c>
      <c r="AB14" s="56">
        <f t="shared" si="24"/>
        <v>7380</v>
      </c>
      <c r="AC14" s="56">
        <f t="shared" si="24"/>
        <v>7790</v>
      </c>
      <c r="AD14" s="56">
        <f t="shared" si="24"/>
        <v>8200</v>
      </c>
      <c r="AE14" s="56">
        <f t="shared" si="24"/>
        <v>8610</v>
      </c>
      <c r="AF14" s="56">
        <f t="shared" si="24"/>
        <v>9020</v>
      </c>
      <c r="AG14" s="54" t="s">
        <v>45</v>
      </c>
      <c r="AH14" s="49">
        <f>$F$14*AH1</f>
        <v>1105</v>
      </c>
      <c r="AI14" s="49">
        <f t="shared" ref="AI14:BC14" si="25">$F$14*AI1</f>
        <v>2210</v>
      </c>
      <c r="AJ14" s="49">
        <f t="shared" si="25"/>
        <v>3315</v>
      </c>
      <c r="AK14" s="49">
        <f t="shared" si="25"/>
        <v>4420</v>
      </c>
      <c r="AL14" s="49">
        <f t="shared" si="25"/>
        <v>5525</v>
      </c>
      <c r="AM14" s="49">
        <f t="shared" si="25"/>
        <v>6630</v>
      </c>
      <c r="AN14" s="49">
        <f t="shared" si="25"/>
        <v>7735</v>
      </c>
      <c r="AO14" s="49">
        <f t="shared" si="25"/>
        <v>8840</v>
      </c>
      <c r="AP14" s="49">
        <f t="shared" si="25"/>
        <v>9945</v>
      </c>
      <c r="AQ14" s="49">
        <f t="shared" si="25"/>
        <v>11050</v>
      </c>
      <c r="AR14" s="49">
        <f t="shared" si="25"/>
        <v>12155</v>
      </c>
      <c r="AS14" s="49">
        <f t="shared" si="25"/>
        <v>13260</v>
      </c>
      <c r="AT14" s="56">
        <f t="shared" si="25"/>
        <v>14365</v>
      </c>
      <c r="AU14" s="56">
        <f t="shared" si="25"/>
        <v>15470</v>
      </c>
      <c r="AV14" s="56">
        <f t="shared" si="25"/>
        <v>16575</v>
      </c>
      <c r="AW14" s="56">
        <f t="shared" si="25"/>
        <v>17680</v>
      </c>
      <c r="AX14" s="56">
        <f t="shared" si="25"/>
        <v>18785</v>
      </c>
      <c r="AY14" s="56">
        <f t="shared" si="25"/>
        <v>19890</v>
      </c>
      <c r="AZ14" s="56">
        <f t="shared" si="25"/>
        <v>20995</v>
      </c>
      <c r="BA14" s="56">
        <f t="shared" si="25"/>
        <v>22100</v>
      </c>
      <c r="BB14" s="56">
        <f t="shared" si="25"/>
        <v>23205</v>
      </c>
      <c r="BC14" s="56">
        <f t="shared" si="25"/>
        <v>24310</v>
      </c>
    </row>
    <row r="15" spans="1:55" ht="15">
      <c r="A15" s="63" t="s">
        <v>53</v>
      </c>
      <c r="B15" s="37">
        <v>534</v>
      </c>
      <c r="C15" s="37">
        <v>744</v>
      </c>
      <c r="D15" s="38">
        <v>0</v>
      </c>
      <c r="E15" s="34">
        <f>B15+D15+TF!$I$2</f>
        <v>915</v>
      </c>
      <c r="F15" s="34">
        <f>C15+D15+TF!$I$4</f>
        <v>1820</v>
      </c>
      <c r="G15" s="32" t="s">
        <v>50</v>
      </c>
      <c r="H15" s="32" t="s">
        <v>50</v>
      </c>
      <c r="I15" s="32" t="s">
        <v>8</v>
      </c>
      <c r="J15" s="51" t="s">
        <v>45</v>
      </c>
      <c r="K15" s="49">
        <f>$E$15*K1</f>
        <v>915</v>
      </c>
      <c r="L15" s="49">
        <f t="shared" ref="L15:AF15" si="26">$E$15*L1</f>
        <v>1830</v>
      </c>
      <c r="M15" s="49">
        <f t="shared" si="26"/>
        <v>2745</v>
      </c>
      <c r="N15" s="49">
        <f t="shared" si="26"/>
        <v>3660</v>
      </c>
      <c r="O15" s="49">
        <f t="shared" si="26"/>
        <v>4575</v>
      </c>
      <c r="P15" s="49">
        <f t="shared" si="26"/>
        <v>5490</v>
      </c>
      <c r="Q15" s="49">
        <f t="shared" si="26"/>
        <v>6405</v>
      </c>
      <c r="R15" s="49">
        <f t="shared" si="26"/>
        <v>7320</v>
      </c>
      <c r="S15" s="49">
        <f t="shared" si="26"/>
        <v>8235</v>
      </c>
      <c r="T15" s="49">
        <f t="shared" si="26"/>
        <v>9150</v>
      </c>
      <c r="U15" s="49">
        <f t="shared" si="26"/>
        <v>10065</v>
      </c>
      <c r="V15" s="56">
        <f t="shared" si="26"/>
        <v>10980</v>
      </c>
      <c r="W15" s="56">
        <f t="shared" si="26"/>
        <v>11895</v>
      </c>
      <c r="X15" s="56">
        <f t="shared" si="26"/>
        <v>12810</v>
      </c>
      <c r="Y15" s="56">
        <f t="shared" si="26"/>
        <v>13725</v>
      </c>
      <c r="Z15" s="56">
        <f t="shared" si="26"/>
        <v>14640</v>
      </c>
      <c r="AA15" s="56">
        <f t="shared" si="26"/>
        <v>15555</v>
      </c>
      <c r="AB15" s="56">
        <f t="shared" si="26"/>
        <v>16470</v>
      </c>
      <c r="AC15" s="56">
        <f t="shared" si="26"/>
        <v>17385</v>
      </c>
      <c r="AD15" s="56">
        <f t="shared" si="26"/>
        <v>18300</v>
      </c>
      <c r="AE15" s="56">
        <f t="shared" si="26"/>
        <v>19215</v>
      </c>
      <c r="AF15" s="56">
        <f t="shared" si="26"/>
        <v>20130</v>
      </c>
      <c r="AG15" s="54" t="s">
        <v>45</v>
      </c>
      <c r="AH15" s="49">
        <f>$F$15*AH1</f>
        <v>1820</v>
      </c>
      <c r="AI15" s="49">
        <f t="shared" ref="AI15:BC15" si="27">$F$15*AI1</f>
        <v>3640</v>
      </c>
      <c r="AJ15" s="49">
        <f t="shared" si="27"/>
        <v>5460</v>
      </c>
      <c r="AK15" s="49">
        <f t="shared" si="27"/>
        <v>7280</v>
      </c>
      <c r="AL15" s="49">
        <f t="shared" si="27"/>
        <v>9100</v>
      </c>
      <c r="AM15" s="49">
        <f t="shared" si="27"/>
        <v>10920</v>
      </c>
      <c r="AN15" s="49">
        <f t="shared" si="27"/>
        <v>12740</v>
      </c>
      <c r="AO15" s="49">
        <f t="shared" si="27"/>
        <v>14560</v>
      </c>
      <c r="AP15" s="49">
        <f t="shared" si="27"/>
        <v>16380</v>
      </c>
      <c r="AQ15" s="49">
        <f t="shared" si="27"/>
        <v>18200</v>
      </c>
      <c r="AR15" s="49">
        <f t="shared" si="27"/>
        <v>20020</v>
      </c>
      <c r="AS15" s="49">
        <f t="shared" si="27"/>
        <v>21840</v>
      </c>
      <c r="AT15" s="56">
        <f t="shared" si="27"/>
        <v>23660</v>
      </c>
      <c r="AU15" s="56">
        <f t="shared" si="27"/>
        <v>25480</v>
      </c>
      <c r="AV15" s="56">
        <f t="shared" si="27"/>
        <v>27300</v>
      </c>
      <c r="AW15" s="56">
        <f t="shared" si="27"/>
        <v>29120</v>
      </c>
      <c r="AX15" s="56">
        <f t="shared" si="27"/>
        <v>30940</v>
      </c>
      <c r="AY15" s="56">
        <f t="shared" si="27"/>
        <v>32760</v>
      </c>
      <c r="AZ15" s="56">
        <f t="shared" si="27"/>
        <v>34580</v>
      </c>
      <c r="BA15" s="56">
        <f t="shared" si="27"/>
        <v>36400</v>
      </c>
      <c r="BB15" s="56">
        <f t="shared" si="27"/>
        <v>38220</v>
      </c>
      <c r="BC15" s="56">
        <f t="shared" si="27"/>
        <v>40040</v>
      </c>
    </row>
    <row r="16" spans="1:55" ht="15">
      <c r="A16" s="63" t="s">
        <v>98</v>
      </c>
      <c r="B16" s="37">
        <v>29</v>
      </c>
      <c r="C16" s="37">
        <v>87</v>
      </c>
      <c r="D16" s="38">
        <v>0</v>
      </c>
      <c r="E16" s="34">
        <f>B16+D16+TF!$I$2</f>
        <v>410</v>
      </c>
      <c r="F16" s="34">
        <f>C16+D16+TF!$I$4</f>
        <v>1163</v>
      </c>
      <c r="G16" s="32" t="s">
        <v>50</v>
      </c>
      <c r="H16" s="32" t="s">
        <v>50</v>
      </c>
      <c r="I16" s="32" t="s">
        <v>8</v>
      </c>
      <c r="J16" s="51" t="s">
        <v>45</v>
      </c>
      <c r="K16" s="49">
        <f>$E$16*K1</f>
        <v>410</v>
      </c>
      <c r="L16" s="49">
        <f t="shared" ref="L16:AF16" si="28">$E$16*L1</f>
        <v>820</v>
      </c>
      <c r="M16" s="49">
        <f t="shared" si="28"/>
        <v>1230</v>
      </c>
      <c r="N16" s="49">
        <f t="shared" si="28"/>
        <v>1640</v>
      </c>
      <c r="O16" s="49">
        <f t="shared" si="28"/>
        <v>2050</v>
      </c>
      <c r="P16" s="49">
        <f t="shared" si="28"/>
        <v>2460</v>
      </c>
      <c r="Q16" s="49">
        <f t="shared" si="28"/>
        <v>2870</v>
      </c>
      <c r="R16" s="49">
        <f t="shared" si="28"/>
        <v>3280</v>
      </c>
      <c r="S16" s="49">
        <f t="shared" si="28"/>
        <v>3690</v>
      </c>
      <c r="T16" s="49">
        <f t="shared" si="28"/>
        <v>4100</v>
      </c>
      <c r="U16" s="49">
        <f t="shared" si="28"/>
        <v>4510</v>
      </c>
      <c r="V16" s="56">
        <f t="shared" si="28"/>
        <v>4920</v>
      </c>
      <c r="W16" s="56">
        <f t="shared" si="28"/>
        <v>5330</v>
      </c>
      <c r="X16" s="56">
        <f t="shared" si="28"/>
        <v>5740</v>
      </c>
      <c r="Y16" s="56">
        <f t="shared" si="28"/>
        <v>6150</v>
      </c>
      <c r="Z16" s="56">
        <f t="shared" si="28"/>
        <v>6560</v>
      </c>
      <c r="AA16" s="56">
        <f t="shared" si="28"/>
        <v>6970</v>
      </c>
      <c r="AB16" s="56">
        <f t="shared" si="28"/>
        <v>7380</v>
      </c>
      <c r="AC16" s="56">
        <f t="shared" si="28"/>
        <v>7790</v>
      </c>
      <c r="AD16" s="56">
        <f t="shared" si="28"/>
        <v>8200</v>
      </c>
      <c r="AE16" s="56">
        <f t="shared" si="28"/>
        <v>8610</v>
      </c>
      <c r="AF16" s="56">
        <f t="shared" si="28"/>
        <v>9020</v>
      </c>
      <c r="AG16" s="54" t="s">
        <v>45</v>
      </c>
      <c r="AH16" s="49">
        <f>$F$16*AH1</f>
        <v>1163</v>
      </c>
      <c r="AI16" s="49">
        <f t="shared" ref="AI16:BC16" si="29">$F$16*AI1</f>
        <v>2326</v>
      </c>
      <c r="AJ16" s="49">
        <f t="shared" si="29"/>
        <v>3489</v>
      </c>
      <c r="AK16" s="49">
        <f t="shared" si="29"/>
        <v>4652</v>
      </c>
      <c r="AL16" s="49">
        <f t="shared" si="29"/>
        <v>5815</v>
      </c>
      <c r="AM16" s="49">
        <f t="shared" si="29"/>
        <v>6978</v>
      </c>
      <c r="AN16" s="49">
        <f t="shared" si="29"/>
        <v>8141</v>
      </c>
      <c r="AO16" s="49">
        <f t="shared" si="29"/>
        <v>9304</v>
      </c>
      <c r="AP16" s="49">
        <f t="shared" si="29"/>
        <v>10467</v>
      </c>
      <c r="AQ16" s="49">
        <f t="shared" si="29"/>
        <v>11630</v>
      </c>
      <c r="AR16" s="49">
        <f t="shared" si="29"/>
        <v>12793</v>
      </c>
      <c r="AS16" s="49">
        <f t="shared" si="29"/>
        <v>13956</v>
      </c>
      <c r="AT16" s="56">
        <f t="shared" si="29"/>
        <v>15119</v>
      </c>
      <c r="AU16" s="56">
        <f t="shared" si="29"/>
        <v>16282</v>
      </c>
      <c r="AV16" s="56">
        <f t="shared" si="29"/>
        <v>17445</v>
      </c>
      <c r="AW16" s="56">
        <f t="shared" si="29"/>
        <v>18608</v>
      </c>
      <c r="AX16" s="56">
        <f t="shared" si="29"/>
        <v>19771</v>
      </c>
      <c r="AY16" s="56">
        <f t="shared" si="29"/>
        <v>20934</v>
      </c>
      <c r="AZ16" s="56">
        <f t="shared" si="29"/>
        <v>22097</v>
      </c>
      <c r="BA16" s="56">
        <f t="shared" si="29"/>
        <v>23260</v>
      </c>
      <c r="BB16" s="56">
        <f t="shared" si="29"/>
        <v>24423</v>
      </c>
      <c r="BC16" s="56">
        <f t="shared" si="29"/>
        <v>25586</v>
      </c>
    </row>
    <row r="17" spans="1:55" ht="15">
      <c r="A17" s="63" t="s">
        <v>90</v>
      </c>
      <c r="B17" s="37">
        <v>41</v>
      </c>
      <c r="C17" s="37">
        <v>59</v>
      </c>
      <c r="D17" s="38">
        <v>0</v>
      </c>
      <c r="E17" s="34">
        <f>B17+D17+TF!$I$2</f>
        <v>422</v>
      </c>
      <c r="F17" s="34">
        <f>C17+D17+TF!$I$4</f>
        <v>1135</v>
      </c>
      <c r="G17" s="32" t="s">
        <v>50</v>
      </c>
      <c r="H17" s="32" t="s">
        <v>50</v>
      </c>
      <c r="I17" s="32" t="s">
        <v>8</v>
      </c>
      <c r="J17" s="51" t="s">
        <v>45</v>
      </c>
      <c r="K17" s="49">
        <f>$E$17*K1</f>
        <v>422</v>
      </c>
      <c r="L17" s="49">
        <f t="shared" ref="L17:AF17" si="30">$E$17*L1</f>
        <v>844</v>
      </c>
      <c r="M17" s="49">
        <f t="shared" si="30"/>
        <v>1266</v>
      </c>
      <c r="N17" s="49">
        <f t="shared" si="30"/>
        <v>1688</v>
      </c>
      <c r="O17" s="49">
        <f t="shared" si="30"/>
        <v>2110</v>
      </c>
      <c r="P17" s="49">
        <f t="shared" si="30"/>
        <v>2532</v>
      </c>
      <c r="Q17" s="49">
        <f t="shared" si="30"/>
        <v>2954</v>
      </c>
      <c r="R17" s="49">
        <f t="shared" si="30"/>
        <v>3376</v>
      </c>
      <c r="S17" s="49">
        <f t="shared" si="30"/>
        <v>3798</v>
      </c>
      <c r="T17" s="49">
        <f t="shared" si="30"/>
        <v>4220</v>
      </c>
      <c r="U17" s="49">
        <f t="shared" si="30"/>
        <v>4642</v>
      </c>
      <c r="V17" s="56">
        <f t="shared" si="30"/>
        <v>5064</v>
      </c>
      <c r="W17" s="56">
        <f t="shared" si="30"/>
        <v>5486</v>
      </c>
      <c r="X17" s="56">
        <f t="shared" si="30"/>
        <v>5908</v>
      </c>
      <c r="Y17" s="56">
        <f t="shared" si="30"/>
        <v>6330</v>
      </c>
      <c r="Z17" s="56">
        <f t="shared" si="30"/>
        <v>6752</v>
      </c>
      <c r="AA17" s="56">
        <f t="shared" si="30"/>
        <v>7174</v>
      </c>
      <c r="AB17" s="56">
        <f t="shared" si="30"/>
        <v>7596</v>
      </c>
      <c r="AC17" s="56">
        <f t="shared" si="30"/>
        <v>8018</v>
      </c>
      <c r="AD17" s="56">
        <f t="shared" si="30"/>
        <v>8440</v>
      </c>
      <c r="AE17" s="56">
        <f t="shared" si="30"/>
        <v>8862</v>
      </c>
      <c r="AF17" s="56">
        <f t="shared" si="30"/>
        <v>9284</v>
      </c>
      <c r="AG17" s="54" t="s">
        <v>45</v>
      </c>
      <c r="AH17" s="49">
        <f>$F$17*AH1</f>
        <v>1135</v>
      </c>
      <c r="AI17" s="49">
        <f t="shared" ref="AI17:BC17" si="31">$F$17*AI1</f>
        <v>2270</v>
      </c>
      <c r="AJ17" s="49">
        <f t="shared" si="31"/>
        <v>3405</v>
      </c>
      <c r="AK17" s="49">
        <f t="shared" si="31"/>
        <v>4540</v>
      </c>
      <c r="AL17" s="49">
        <f t="shared" si="31"/>
        <v>5675</v>
      </c>
      <c r="AM17" s="49">
        <f t="shared" si="31"/>
        <v>6810</v>
      </c>
      <c r="AN17" s="49">
        <f t="shared" si="31"/>
        <v>7945</v>
      </c>
      <c r="AO17" s="49">
        <f t="shared" si="31"/>
        <v>9080</v>
      </c>
      <c r="AP17" s="49">
        <f t="shared" si="31"/>
        <v>10215</v>
      </c>
      <c r="AQ17" s="49">
        <f t="shared" si="31"/>
        <v>11350</v>
      </c>
      <c r="AR17" s="49">
        <f t="shared" si="31"/>
        <v>12485</v>
      </c>
      <c r="AS17" s="49">
        <f t="shared" si="31"/>
        <v>13620</v>
      </c>
      <c r="AT17" s="56">
        <f t="shared" si="31"/>
        <v>14755</v>
      </c>
      <c r="AU17" s="56">
        <f t="shared" si="31"/>
        <v>15890</v>
      </c>
      <c r="AV17" s="56">
        <f t="shared" si="31"/>
        <v>17025</v>
      </c>
      <c r="AW17" s="56">
        <f t="shared" si="31"/>
        <v>18160</v>
      </c>
      <c r="AX17" s="56">
        <f t="shared" si="31"/>
        <v>19295</v>
      </c>
      <c r="AY17" s="56">
        <f t="shared" si="31"/>
        <v>20430</v>
      </c>
      <c r="AZ17" s="56">
        <f t="shared" si="31"/>
        <v>21565</v>
      </c>
      <c r="BA17" s="56">
        <f t="shared" si="31"/>
        <v>22700</v>
      </c>
      <c r="BB17" s="56">
        <f t="shared" si="31"/>
        <v>23835</v>
      </c>
      <c r="BC17" s="56">
        <f t="shared" si="31"/>
        <v>24970</v>
      </c>
    </row>
    <row r="18" spans="1:55" ht="15">
      <c r="A18" s="63" t="s">
        <v>96</v>
      </c>
      <c r="B18" s="37">
        <v>28</v>
      </c>
      <c r="C18" s="37">
        <v>38</v>
      </c>
      <c r="D18" s="38">
        <v>0</v>
      </c>
      <c r="E18" s="34">
        <f>B18+D18+TF!$I$2</f>
        <v>409</v>
      </c>
      <c r="F18" s="34">
        <f>C18+D18+TF!$I$4</f>
        <v>1114</v>
      </c>
      <c r="G18" s="32" t="s">
        <v>50</v>
      </c>
      <c r="H18" s="32" t="s">
        <v>50</v>
      </c>
      <c r="I18" s="32" t="s">
        <v>8</v>
      </c>
      <c r="J18" s="51" t="s">
        <v>45</v>
      </c>
      <c r="K18" s="49">
        <f>$E$18*K1</f>
        <v>409</v>
      </c>
      <c r="L18" s="49">
        <f t="shared" ref="L18:AF18" si="32">$E$18*L1</f>
        <v>818</v>
      </c>
      <c r="M18" s="49">
        <f t="shared" si="32"/>
        <v>1227</v>
      </c>
      <c r="N18" s="49">
        <f t="shared" si="32"/>
        <v>1636</v>
      </c>
      <c r="O18" s="49">
        <f t="shared" si="32"/>
        <v>2045</v>
      </c>
      <c r="P18" s="49">
        <f t="shared" si="32"/>
        <v>2454</v>
      </c>
      <c r="Q18" s="49">
        <f t="shared" si="32"/>
        <v>2863</v>
      </c>
      <c r="R18" s="49">
        <f t="shared" si="32"/>
        <v>3272</v>
      </c>
      <c r="S18" s="49">
        <f t="shared" si="32"/>
        <v>3681</v>
      </c>
      <c r="T18" s="49">
        <f t="shared" si="32"/>
        <v>4090</v>
      </c>
      <c r="U18" s="49">
        <f t="shared" si="32"/>
        <v>4499</v>
      </c>
      <c r="V18" s="56">
        <f t="shared" si="32"/>
        <v>4908</v>
      </c>
      <c r="W18" s="56">
        <f t="shared" si="32"/>
        <v>5317</v>
      </c>
      <c r="X18" s="56">
        <f t="shared" si="32"/>
        <v>5726</v>
      </c>
      <c r="Y18" s="56">
        <f t="shared" si="32"/>
        <v>6135</v>
      </c>
      <c r="Z18" s="56">
        <f t="shared" si="32"/>
        <v>6544</v>
      </c>
      <c r="AA18" s="56">
        <f t="shared" si="32"/>
        <v>6953</v>
      </c>
      <c r="AB18" s="56">
        <f t="shared" si="32"/>
        <v>7362</v>
      </c>
      <c r="AC18" s="56">
        <f t="shared" si="32"/>
        <v>7771</v>
      </c>
      <c r="AD18" s="56">
        <f t="shared" si="32"/>
        <v>8180</v>
      </c>
      <c r="AE18" s="56">
        <f t="shared" si="32"/>
        <v>8589</v>
      </c>
      <c r="AF18" s="56">
        <f t="shared" si="32"/>
        <v>8998</v>
      </c>
      <c r="AG18" s="54" t="s">
        <v>45</v>
      </c>
      <c r="AH18" s="49">
        <f>$F$18*AH1</f>
        <v>1114</v>
      </c>
      <c r="AI18" s="49">
        <f t="shared" ref="AI18:BC18" si="33">$F$18*AI1</f>
        <v>2228</v>
      </c>
      <c r="AJ18" s="49">
        <f t="shared" si="33"/>
        <v>3342</v>
      </c>
      <c r="AK18" s="49">
        <f t="shared" si="33"/>
        <v>4456</v>
      </c>
      <c r="AL18" s="49">
        <f t="shared" si="33"/>
        <v>5570</v>
      </c>
      <c r="AM18" s="49">
        <f t="shared" si="33"/>
        <v>6684</v>
      </c>
      <c r="AN18" s="49">
        <f t="shared" si="33"/>
        <v>7798</v>
      </c>
      <c r="AO18" s="49">
        <f t="shared" si="33"/>
        <v>8912</v>
      </c>
      <c r="AP18" s="49">
        <f t="shared" si="33"/>
        <v>10026</v>
      </c>
      <c r="AQ18" s="49">
        <f t="shared" si="33"/>
        <v>11140</v>
      </c>
      <c r="AR18" s="49">
        <f t="shared" si="33"/>
        <v>12254</v>
      </c>
      <c r="AS18" s="49">
        <f t="shared" si="33"/>
        <v>13368</v>
      </c>
      <c r="AT18" s="56">
        <f t="shared" si="33"/>
        <v>14482</v>
      </c>
      <c r="AU18" s="56">
        <f t="shared" si="33"/>
        <v>15596</v>
      </c>
      <c r="AV18" s="56">
        <f t="shared" si="33"/>
        <v>16710</v>
      </c>
      <c r="AW18" s="56">
        <f t="shared" si="33"/>
        <v>17824</v>
      </c>
      <c r="AX18" s="56">
        <f t="shared" si="33"/>
        <v>18938</v>
      </c>
      <c r="AY18" s="56">
        <f t="shared" si="33"/>
        <v>20052</v>
      </c>
      <c r="AZ18" s="56">
        <f t="shared" si="33"/>
        <v>21166</v>
      </c>
      <c r="BA18" s="56">
        <f t="shared" si="33"/>
        <v>22280</v>
      </c>
      <c r="BB18" s="56">
        <f t="shared" si="33"/>
        <v>23394</v>
      </c>
      <c r="BC18" s="56">
        <f t="shared" si="33"/>
        <v>24508</v>
      </c>
    </row>
    <row r="19" spans="1:55" ht="15">
      <c r="A19" s="63" t="s">
        <v>95</v>
      </c>
      <c r="B19" s="39">
        <v>62</v>
      </c>
      <c r="C19" s="39">
        <v>91</v>
      </c>
      <c r="D19" s="38">
        <v>0</v>
      </c>
      <c r="E19" s="33">
        <f>B19+D19+TF!$I$2</f>
        <v>443</v>
      </c>
      <c r="F19" s="33">
        <f>C19+D19+TF!$I$4</f>
        <v>1167</v>
      </c>
      <c r="G19" s="32" t="s">
        <v>50</v>
      </c>
      <c r="H19" s="32" t="s">
        <v>50</v>
      </c>
      <c r="I19" s="32" t="s">
        <v>8</v>
      </c>
      <c r="J19" s="51" t="s">
        <v>45</v>
      </c>
      <c r="K19" s="49">
        <f>$E$19*K1</f>
        <v>443</v>
      </c>
      <c r="L19" s="49">
        <f t="shared" ref="L19:AF19" si="34">$E$19*L1</f>
        <v>886</v>
      </c>
      <c r="M19" s="49">
        <f t="shared" si="34"/>
        <v>1329</v>
      </c>
      <c r="N19" s="49">
        <f t="shared" si="34"/>
        <v>1772</v>
      </c>
      <c r="O19" s="49">
        <f t="shared" si="34"/>
        <v>2215</v>
      </c>
      <c r="P19" s="49">
        <f t="shared" si="34"/>
        <v>2658</v>
      </c>
      <c r="Q19" s="49">
        <f t="shared" si="34"/>
        <v>3101</v>
      </c>
      <c r="R19" s="49">
        <f t="shared" si="34"/>
        <v>3544</v>
      </c>
      <c r="S19" s="49">
        <f t="shared" si="34"/>
        <v>3987</v>
      </c>
      <c r="T19" s="49">
        <f t="shared" si="34"/>
        <v>4430</v>
      </c>
      <c r="U19" s="49">
        <f t="shared" si="34"/>
        <v>4873</v>
      </c>
      <c r="V19" s="56">
        <f t="shared" si="34"/>
        <v>5316</v>
      </c>
      <c r="W19" s="56">
        <f t="shared" si="34"/>
        <v>5759</v>
      </c>
      <c r="X19" s="56">
        <f t="shared" si="34"/>
        <v>6202</v>
      </c>
      <c r="Y19" s="56">
        <f t="shared" si="34"/>
        <v>6645</v>
      </c>
      <c r="Z19" s="56">
        <f t="shared" si="34"/>
        <v>7088</v>
      </c>
      <c r="AA19" s="56">
        <f t="shared" si="34"/>
        <v>7531</v>
      </c>
      <c r="AB19" s="56">
        <f t="shared" si="34"/>
        <v>7974</v>
      </c>
      <c r="AC19" s="56">
        <f t="shared" si="34"/>
        <v>8417</v>
      </c>
      <c r="AD19" s="56">
        <f t="shared" si="34"/>
        <v>8860</v>
      </c>
      <c r="AE19" s="56">
        <f t="shared" si="34"/>
        <v>9303</v>
      </c>
      <c r="AF19" s="56">
        <f t="shared" si="34"/>
        <v>9746</v>
      </c>
      <c r="AG19" s="54" t="s">
        <v>45</v>
      </c>
      <c r="AH19" s="49">
        <f>$F$19*AH1</f>
        <v>1167</v>
      </c>
      <c r="AI19" s="49">
        <f t="shared" ref="AI19:BC19" si="35">$F$19*AI1</f>
        <v>2334</v>
      </c>
      <c r="AJ19" s="49">
        <f t="shared" si="35"/>
        <v>3501</v>
      </c>
      <c r="AK19" s="49">
        <f t="shared" si="35"/>
        <v>4668</v>
      </c>
      <c r="AL19" s="49">
        <f t="shared" si="35"/>
        <v>5835</v>
      </c>
      <c r="AM19" s="49">
        <f t="shared" si="35"/>
        <v>7002</v>
      </c>
      <c r="AN19" s="49">
        <f t="shared" si="35"/>
        <v>8169</v>
      </c>
      <c r="AO19" s="49">
        <f t="shared" si="35"/>
        <v>9336</v>
      </c>
      <c r="AP19" s="49">
        <f t="shared" si="35"/>
        <v>10503</v>
      </c>
      <c r="AQ19" s="49">
        <f t="shared" si="35"/>
        <v>11670</v>
      </c>
      <c r="AR19" s="49">
        <f t="shared" si="35"/>
        <v>12837</v>
      </c>
      <c r="AS19" s="49">
        <f t="shared" si="35"/>
        <v>14004</v>
      </c>
      <c r="AT19" s="56">
        <f t="shared" si="35"/>
        <v>15171</v>
      </c>
      <c r="AU19" s="56">
        <f t="shared" si="35"/>
        <v>16338</v>
      </c>
      <c r="AV19" s="56">
        <f t="shared" si="35"/>
        <v>17505</v>
      </c>
      <c r="AW19" s="56">
        <f t="shared" si="35"/>
        <v>18672</v>
      </c>
      <c r="AX19" s="56">
        <f t="shared" si="35"/>
        <v>19839</v>
      </c>
      <c r="AY19" s="56">
        <f t="shared" si="35"/>
        <v>21006</v>
      </c>
      <c r="AZ19" s="56">
        <f t="shared" si="35"/>
        <v>22173</v>
      </c>
      <c r="BA19" s="56">
        <f t="shared" si="35"/>
        <v>23340</v>
      </c>
      <c r="BB19" s="56">
        <f t="shared" si="35"/>
        <v>24507</v>
      </c>
      <c r="BC19" s="56">
        <f t="shared" si="35"/>
        <v>25674</v>
      </c>
    </row>
    <row r="20" spans="1:55" ht="15">
      <c r="A20" s="63" t="s">
        <v>102</v>
      </c>
      <c r="B20" s="37">
        <v>0</v>
      </c>
      <c r="C20" s="37">
        <v>0</v>
      </c>
      <c r="D20" s="38">
        <v>0</v>
      </c>
      <c r="E20" s="34">
        <f>B20+D20+TF!$I$2</f>
        <v>381</v>
      </c>
      <c r="F20" s="34">
        <f>C20+D20+TF!$I$4</f>
        <v>1076</v>
      </c>
      <c r="G20" s="32" t="s">
        <v>50</v>
      </c>
      <c r="H20" s="32" t="s">
        <v>50</v>
      </c>
      <c r="I20" s="32" t="s">
        <v>8</v>
      </c>
      <c r="J20" s="51" t="s">
        <v>45</v>
      </c>
      <c r="K20" s="49">
        <f>$E$20*K1</f>
        <v>381</v>
      </c>
      <c r="L20" s="49">
        <f t="shared" ref="L20:AF20" si="36">$E$20*L1</f>
        <v>762</v>
      </c>
      <c r="M20" s="49">
        <f t="shared" si="36"/>
        <v>1143</v>
      </c>
      <c r="N20" s="49">
        <f t="shared" si="36"/>
        <v>1524</v>
      </c>
      <c r="O20" s="49">
        <f t="shared" si="36"/>
        <v>1905</v>
      </c>
      <c r="P20" s="49">
        <f t="shared" si="36"/>
        <v>2286</v>
      </c>
      <c r="Q20" s="49">
        <f t="shared" si="36"/>
        <v>2667</v>
      </c>
      <c r="R20" s="49">
        <f t="shared" si="36"/>
        <v>3048</v>
      </c>
      <c r="S20" s="49">
        <f t="shared" si="36"/>
        <v>3429</v>
      </c>
      <c r="T20" s="49">
        <f t="shared" si="36"/>
        <v>3810</v>
      </c>
      <c r="U20" s="49">
        <f t="shared" si="36"/>
        <v>4191</v>
      </c>
      <c r="V20" s="56">
        <f t="shared" si="36"/>
        <v>4572</v>
      </c>
      <c r="W20" s="56">
        <f t="shared" si="36"/>
        <v>4953</v>
      </c>
      <c r="X20" s="56">
        <f t="shared" si="36"/>
        <v>5334</v>
      </c>
      <c r="Y20" s="56">
        <f t="shared" si="36"/>
        <v>5715</v>
      </c>
      <c r="Z20" s="56">
        <f t="shared" si="36"/>
        <v>6096</v>
      </c>
      <c r="AA20" s="56">
        <f t="shared" si="36"/>
        <v>6477</v>
      </c>
      <c r="AB20" s="56">
        <f t="shared" si="36"/>
        <v>6858</v>
      </c>
      <c r="AC20" s="56">
        <f t="shared" si="36"/>
        <v>7239</v>
      </c>
      <c r="AD20" s="56">
        <f t="shared" si="36"/>
        <v>7620</v>
      </c>
      <c r="AE20" s="56">
        <f t="shared" si="36"/>
        <v>8001</v>
      </c>
      <c r="AF20" s="56">
        <f t="shared" si="36"/>
        <v>8382</v>
      </c>
      <c r="AG20" s="54" t="s">
        <v>45</v>
      </c>
      <c r="AH20" s="49">
        <f>$F$20*AH1</f>
        <v>1076</v>
      </c>
      <c r="AI20" s="49">
        <f t="shared" ref="AI20:BC20" si="37">$F$20*AI1</f>
        <v>2152</v>
      </c>
      <c r="AJ20" s="49">
        <f t="shared" si="37"/>
        <v>3228</v>
      </c>
      <c r="AK20" s="49">
        <f t="shared" si="37"/>
        <v>4304</v>
      </c>
      <c r="AL20" s="49">
        <f t="shared" si="37"/>
        <v>5380</v>
      </c>
      <c r="AM20" s="49">
        <f t="shared" si="37"/>
        <v>6456</v>
      </c>
      <c r="AN20" s="49">
        <f t="shared" si="37"/>
        <v>7532</v>
      </c>
      <c r="AO20" s="49">
        <f t="shared" si="37"/>
        <v>8608</v>
      </c>
      <c r="AP20" s="49">
        <f t="shared" si="37"/>
        <v>9684</v>
      </c>
      <c r="AQ20" s="49">
        <f t="shared" si="37"/>
        <v>10760</v>
      </c>
      <c r="AR20" s="49">
        <f t="shared" si="37"/>
        <v>11836</v>
      </c>
      <c r="AS20" s="49">
        <f t="shared" si="37"/>
        <v>12912</v>
      </c>
      <c r="AT20" s="56">
        <f t="shared" si="37"/>
        <v>13988</v>
      </c>
      <c r="AU20" s="56">
        <f t="shared" si="37"/>
        <v>15064</v>
      </c>
      <c r="AV20" s="56">
        <f t="shared" si="37"/>
        <v>16140</v>
      </c>
      <c r="AW20" s="56">
        <f t="shared" si="37"/>
        <v>17216</v>
      </c>
      <c r="AX20" s="56">
        <f t="shared" si="37"/>
        <v>18292</v>
      </c>
      <c r="AY20" s="56">
        <f t="shared" si="37"/>
        <v>19368</v>
      </c>
      <c r="AZ20" s="56">
        <f t="shared" si="37"/>
        <v>20444</v>
      </c>
      <c r="BA20" s="56">
        <f t="shared" si="37"/>
        <v>21520</v>
      </c>
      <c r="BB20" s="56">
        <f t="shared" si="37"/>
        <v>22596</v>
      </c>
      <c r="BC20" s="56">
        <f t="shared" si="37"/>
        <v>23672</v>
      </c>
    </row>
  </sheetData>
  <autoFilter ref="A1:L20" xr:uid="{24B825FC-658A-4D0F-9098-F3EFEBDD9DED}"/>
  <sortState xmlns:xlrd2="http://schemas.microsoft.com/office/spreadsheetml/2017/richdata2" ref="A2:BC20">
    <sortCondition ref="A2:A20"/>
  </sortState>
  <phoneticPr fontId="2" type="noConversion"/>
  <printOptions gridLines="1"/>
  <pageMargins left="0.5" right="0.5" top="1" bottom="0.75" header="0.5" footer="0.5"/>
  <pageSetup orientation="landscape" r:id="rId1"/>
  <headerFooter alignWithMargins="0">
    <oddHeader>&amp;C&amp;"Arial,Bold"&amp;14&amp;U&amp;A</oddHeader>
    <oddFooter>&amp;L&amp;F&amp;C&amp;P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A2A82-6B3B-48A7-A5C4-31DD3BAB6FE0}">
  <sheetPr>
    <tabColor rgb="FF00B050"/>
  </sheetPr>
  <dimension ref="A1:I14"/>
  <sheetViews>
    <sheetView workbookViewId="0">
      <selection activeCell="A2" sqref="A2:C5"/>
    </sheetView>
  </sheetViews>
  <sheetFormatPr defaultRowHeight="14.25"/>
  <cols>
    <col min="1" max="1" width="14.85546875" style="15" bestFit="1" customWidth="1"/>
    <col min="2" max="2" width="14.85546875" style="15" customWidth="1"/>
    <col min="3" max="3" width="16.85546875" style="15" bestFit="1" customWidth="1"/>
    <col min="4" max="4" width="16.140625" style="15" bestFit="1" customWidth="1"/>
    <col min="5" max="5" width="19.140625" style="15" bestFit="1" customWidth="1"/>
    <col min="6" max="6" width="17.28515625" style="15" bestFit="1" customWidth="1"/>
    <col min="7" max="9" width="17.42578125" style="15" customWidth="1"/>
    <col min="10" max="16384" width="9.140625" style="15"/>
  </cols>
  <sheetData>
    <row r="1" spans="1:9" s="17" customFormat="1" ht="60">
      <c r="A1" s="17" t="s">
        <v>25</v>
      </c>
      <c r="B1" s="17" t="s">
        <v>33</v>
      </c>
      <c r="C1" s="17" t="s">
        <v>26</v>
      </c>
      <c r="D1" s="17" t="s">
        <v>30</v>
      </c>
      <c r="E1" s="17" t="s">
        <v>31</v>
      </c>
      <c r="F1" s="17" t="s">
        <v>32</v>
      </c>
      <c r="G1" s="18" t="s">
        <v>34</v>
      </c>
      <c r="H1" s="18" t="s">
        <v>35</v>
      </c>
      <c r="I1" s="18" t="s">
        <v>36</v>
      </c>
    </row>
    <row r="2" spans="1:9" ht="15">
      <c r="A2" s="64" t="s">
        <v>28</v>
      </c>
      <c r="B2" s="64" t="s">
        <v>1</v>
      </c>
      <c r="C2" s="64" t="s">
        <v>27</v>
      </c>
      <c r="D2" s="28">
        <v>7776</v>
      </c>
      <c r="E2" s="29">
        <f t="shared" ref="E2:E5" si="0">ROUND(D2/2,0)</f>
        <v>3888</v>
      </c>
      <c r="F2" s="29">
        <f>ROUND(E2/12,0)</f>
        <v>324</v>
      </c>
      <c r="G2" s="29">
        <f>D2+D3</f>
        <v>9144</v>
      </c>
      <c r="H2" s="29">
        <f>G2/2</f>
        <v>4572</v>
      </c>
      <c r="I2" s="29">
        <f>ROUND(H2/12,0)</f>
        <v>381</v>
      </c>
    </row>
    <row r="3" spans="1:9" ht="15">
      <c r="A3" s="64" t="s">
        <v>28</v>
      </c>
      <c r="B3" s="64" t="s">
        <v>1</v>
      </c>
      <c r="C3" s="64" t="s">
        <v>29</v>
      </c>
      <c r="D3" s="28">
        <v>1368</v>
      </c>
      <c r="E3" s="29">
        <f t="shared" si="0"/>
        <v>684</v>
      </c>
      <c r="F3" s="29">
        <f>ROUND(E3/12,0)</f>
        <v>57</v>
      </c>
      <c r="G3" s="29">
        <f>G2</f>
        <v>9144</v>
      </c>
      <c r="H3" s="29">
        <f t="shared" ref="H3:H5" si="1">G3/2</f>
        <v>4572</v>
      </c>
      <c r="I3" s="29">
        <f>ROUND(H3/12,0)</f>
        <v>381</v>
      </c>
    </row>
    <row r="4" spans="1:9" ht="15">
      <c r="A4" s="64" t="s">
        <v>28</v>
      </c>
      <c r="B4" s="64" t="s">
        <v>2</v>
      </c>
      <c r="C4" s="64" t="s">
        <v>27</v>
      </c>
      <c r="D4" s="28">
        <v>24456</v>
      </c>
      <c r="E4" s="29">
        <f t="shared" si="0"/>
        <v>12228</v>
      </c>
      <c r="F4" s="29">
        <f>ROUND(E4/12,0)</f>
        <v>1019</v>
      </c>
      <c r="G4" s="29">
        <f>D4+D5</f>
        <v>25824</v>
      </c>
      <c r="H4" s="29">
        <f t="shared" si="1"/>
        <v>12912</v>
      </c>
      <c r="I4" s="29">
        <f>ROUND(H4/12,0)</f>
        <v>1076</v>
      </c>
    </row>
    <row r="5" spans="1:9" ht="15">
      <c r="A5" s="64" t="s">
        <v>28</v>
      </c>
      <c r="B5" s="64" t="s">
        <v>2</v>
      </c>
      <c r="C5" s="64" t="s">
        <v>29</v>
      </c>
      <c r="D5" s="28">
        <v>1368</v>
      </c>
      <c r="E5" s="29">
        <f t="shared" si="0"/>
        <v>684</v>
      </c>
      <c r="F5" s="29">
        <f>ROUND(E5/12,0)</f>
        <v>57</v>
      </c>
      <c r="G5" s="29">
        <f>G4</f>
        <v>25824</v>
      </c>
      <c r="H5" s="29">
        <f t="shared" si="1"/>
        <v>12912</v>
      </c>
      <c r="I5" s="29">
        <f>ROUND(H5/12,0)</f>
        <v>1076</v>
      </c>
    </row>
    <row r="11" spans="1:9">
      <c r="B11" s="15">
        <v>4410</v>
      </c>
      <c r="C11" s="15">
        <f>B11*2</f>
        <v>8820</v>
      </c>
    </row>
    <row r="12" spans="1:9">
      <c r="B12" s="15">
        <v>12420</v>
      </c>
      <c r="C12" s="15">
        <f>B12*2</f>
        <v>24840</v>
      </c>
    </row>
    <row r="14" spans="1:9">
      <c r="B14" s="15">
        <v>657</v>
      </c>
      <c r="C14" s="15">
        <f>B14*2</f>
        <v>1314</v>
      </c>
    </row>
  </sheetData>
  <sortState xmlns:xlrd2="http://schemas.microsoft.com/office/spreadsheetml/2017/richdata2" ref="A2:F5">
    <sortCondition descending="1" ref="A2:A5"/>
    <sortCondition descending="1" ref="B2:B5"/>
    <sortCondition descending="1" ref="C2:C5"/>
  </sortState>
  <pageMargins left="0.7" right="0.7" top="0.75" bottom="0.75" header="0.3" footer="0.3"/>
  <ignoredErrors>
    <ignoredError sqref="G3 G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5BF9C-CAD4-458F-8AAE-C6F9A895A256}">
  <sheetPr>
    <tabColor rgb="FF00B050"/>
  </sheetPr>
  <dimension ref="A1:H3"/>
  <sheetViews>
    <sheetView workbookViewId="0">
      <selection activeCell="A2" sqref="A2:B3"/>
    </sheetView>
  </sheetViews>
  <sheetFormatPr defaultRowHeight="14.25"/>
  <cols>
    <col min="1" max="1" width="6.7109375" style="15" bestFit="1" customWidth="1"/>
    <col min="2" max="2" width="19.140625" style="15" bestFit="1" customWidth="1"/>
    <col min="3" max="3" width="16.28515625" style="15" bestFit="1" customWidth="1"/>
    <col min="4" max="4" width="17.42578125" style="15" bestFit="1" customWidth="1"/>
    <col min="5" max="6" width="17.42578125" style="15" customWidth="1"/>
    <col min="7" max="7" width="11.28515625" style="15" customWidth="1"/>
    <col min="8" max="8" width="13.28515625" style="15" customWidth="1"/>
    <col min="9" max="16384" width="9.140625" style="15"/>
  </cols>
  <sheetData>
    <row r="1" spans="1:8" s="17" customFormat="1" ht="30">
      <c r="A1" s="17" t="s">
        <v>25</v>
      </c>
      <c r="B1" s="17" t="s">
        <v>26</v>
      </c>
      <c r="C1" s="18" t="s">
        <v>30</v>
      </c>
      <c r="D1" s="18" t="s">
        <v>31</v>
      </c>
      <c r="E1" s="19">
        <v>1</v>
      </c>
      <c r="F1" s="19">
        <v>0.75</v>
      </c>
      <c r="G1" s="19">
        <v>0.5</v>
      </c>
      <c r="H1" s="19">
        <v>0.25</v>
      </c>
    </row>
    <row r="2" spans="1:8" s="17" customFormat="1" ht="15">
      <c r="A2" s="64" t="s">
        <v>6</v>
      </c>
      <c r="B2" s="64" t="s">
        <v>44</v>
      </c>
      <c r="C2" s="46" t="s">
        <v>45</v>
      </c>
      <c r="D2" s="46" t="s">
        <v>45</v>
      </c>
      <c r="E2" s="47" t="s">
        <v>9</v>
      </c>
      <c r="F2" s="47" t="s">
        <v>10</v>
      </c>
      <c r="G2" s="47" t="s">
        <v>11</v>
      </c>
      <c r="H2" s="47" t="s">
        <v>12</v>
      </c>
    </row>
    <row r="3" spans="1:8" ht="15">
      <c r="A3" s="64" t="s">
        <v>6</v>
      </c>
      <c r="B3" s="64" t="s">
        <v>44</v>
      </c>
      <c r="C3" s="28">
        <v>950</v>
      </c>
      <c r="D3" s="29">
        <f>ROUND(C3/2,0)</f>
        <v>475</v>
      </c>
      <c r="E3" s="29">
        <f>ROUND($D$3*E1,0)</f>
        <v>475</v>
      </c>
      <c r="F3" s="29">
        <f t="shared" ref="F3:H3" si="0">ROUND($D$3*F1,0)</f>
        <v>356</v>
      </c>
      <c r="G3" s="29">
        <f t="shared" si="0"/>
        <v>238</v>
      </c>
      <c r="H3" s="29">
        <f t="shared" si="0"/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A7BF-1C75-421C-8BF7-847B2E350C7C}">
  <sheetPr>
    <tabColor rgb="FF00B050"/>
  </sheetPr>
  <dimension ref="A1:T8"/>
  <sheetViews>
    <sheetView workbookViewId="0">
      <selection activeCell="C8" sqref="A2:C8"/>
    </sheetView>
  </sheetViews>
  <sheetFormatPr defaultRowHeight="14.25"/>
  <cols>
    <col min="1" max="1" width="6.7109375" style="15" bestFit="1" customWidth="1"/>
    <col min="2" max="2" width="14.85546875" style="15" customWidth="1"/>
    <col min="3" max="3" width="26.28515625" style="15" bestFit="1" customWidth="1"/>
    <col min="4" max="4" width="16.140625" style="15" bestFit="1" customWidth="1"/>
    <col min="5" max="5" width="17.28515625" style="15" bestFit="1" customWidth="1"/>
    <col min="6" max="7" width="17.42578125" style="15" customWidth="1"/>
    <col min="8" max="8" width="12.85546875" style="15" customWidth="1"/>
    <col min="9" max="11" width="9.85546875" style="15" bestFit="1" customWidth="1"/>
    <col min="12" max="20" width="11.5703125" style="15" bestFit="1" customWidth="1"/>
    <col min="21" max="16384" width="9.140625" style="15"/>
  </cols>
  <sheetData>
    <row r="1" spans="1:20" s="17" customFormat="1" ht="60">
      <c r="A1" s="17" t="s">
        <v>25</v>
      </c>
      <c r="B1" s="17" t="s">
        <v>33</v>
      </c>
      <c r="C1" s="17" t="s">
        <v>26</v>
      </c>
      <c r="D1" s="18" t="s">
        <v>39</v>
      </c>
      <c r="E1" s="17" t="s">
        <v>40</v>
      </c>
      <c r="F1" s="18" t="s">
        <v>41</v>
      </c>
      <c r="G1" s="18" t="s">
        <v>42</v>
      </c>
      <c r="H1" s="50" t="s">
        <v>76</v>
      </c>
      <c r="I1" s="17">
        <v>1</v>
      </c>
      <c r="J1" s="17">
        <v>2</v>
      </c>
      <c r="K1" s="17">
        <v>3</v>
      </c>
      <c r="L1" s="17">
        <v>4</v>
      </c>
      <c r="M1" s="17">
        <v>5</v>
      </c>
      <c r="N1" s="17">
        <v>6</v>
      </c>
      <c r="O1" s="17">
        <v>7</v>
      </c>
      <c r="P1" s="17">
        <v>8</v>
      </c>
      <c r="Q1" s="17">
        <v>9</v>
      </c>
      <c r="R1" s="17">
        <v>10</v>
      </c>
      <c r="S1" s="17">
        <v>11</v>
      </c>
      <c r="T1" s="17">
        <v>12</v>
      </c>
    </row>
    <row r="2" spans="1:20" ht="15">
      <c r="A2" s="64" t="s">
        <v>6</v>
      </c>
      <c r="B2" s="64" t="s">
        <v>1</v>
      </c>
      <c r="C2" s="64" t="s">
        <v>37</v>
      </c>
      <c r="D2" s="28">
        <v>5830</v>
      </c>
      <c r="E2" s="29">
        <f t="shared" ref="E2:E8" si="0">ROUND(D2/32,0)</f>
        <v>182</v>
      </c>
      <c r="F2" s="29">
        <f>D2+D3</f>
        <v>8580</v>
      </c>
      <c r="G2" s="29">
        <f t="shared" ref="G2:G5" si="1">ROUND(F2/32,0)</f>
        <v>268</v>
      </c>
      <c r="H2" s="51" t="s">
        <v>45</v>
      </c>
      <c r="I2" s="58">
        <f>$G$2*I1</f>
        <v>268</v>
      </c>
      <c r="J2" s="58">
        <f t="shared" ref="J2:T2" si="2">$G$2*J1</f>
        <v>536</v>
      </c>
      <c r="K2" s="58">
        <f t="shared" si="2"/>
        <v>804</v>
      </c>
      <c r="L2" s="58">
        <f t="shared" si="2"/>
        <v>1072</v>
      </c>
      <c r="M2" s="58">
        <f t="shared" si="2"/>
        <v>1340</v>
      </c>
      <c r="N2" s="58">
        <f t="shared" si="2"/>
        <v>1608</v>
      </c>
      <c r="O2" s="58">
        <f t="shared" si="2"/>
        <v>1876</v>
      </c>
      <c r="P2" s="58">
        <f t="shared" si="2"/>
        <v>2144</v>
      </c>
      <c r="Q2" s="58">
        <f t="shared" si="2"/>
        <v>2412</v>
      </c>
      <c r="R2" s="58">
        <f t="shared" si="2"/>
        <v>2680</v>
      </c>
      <c r="S2" s="58">
        <f t="shared" si="2"/>
        <v>2948</v>
      </c>
      <c r="T2" s="58">
        <f t="shared" si="2"/>
        <v>3216</v>
      </c>
    </row>
    <row r="3" spans="1:20" ht="15">
      <c r="A3" s="64" t="s">
        <v>6</v>
      </c>
      <c r="B3" s="64" t="s">
        <v>1</v>
      </c>
      <c r="C3" s="64" t="s">
        <v>38</v>
      </c>
      <c r="D3" s="28">
        <v>2750</v>
      </c>
      <c r="E3" s="29">
        <f t="shared" si="0"/>
        <v>86</v>
      </c>
      <c r="F3" s="29">
        <f>F2</f>
        <v>8580</v>
      </c>
      <c r="G3" s="29">
        <f t="shared" si="1"/>
        <v>268</v>
      </c>
      <c r="H3" s="51" t="s">
        <v>45</v>
      </c>
      <c r="I3" s="51" t="s">
        <v>45</v>
      </c>
      <c r="J3" s="51" t="s">
        <v>45</v>
      </c>
      <c r="K3" s="51" t="s">
        <v>45</v>
      </c>
      <c r="L3" s="51" t="s">
        <v>45</v>
      </c>
      <c r="M3" s="51" t="s">
        <v>45</v>
      </c>
      <c r="N3" s="51" t="s">
        <v>45</v>
      </c>
      <c r="O3" s="51" t="s">
        <v>45</v>
      </c>
      <c r="P3" s="51" t="s">
        <v>45</v>
      </c>
      <c r="Q3" s="51" t="s">
        <v>45</v>
      </c>
      <c r="R3" s="51" t="s">
        <v>45</v>
      </c>
      <c r="S3" s="51" t="s">
        <v>45</v>
      </c>
      <c r="T3" s="51" t="s">
        <v>45</v>
      </c>
    </row>
    <row r="4" spans="1:20" ht="15">
      <c r="A4" s="64" t="s">
        <v>6</v>
      </c>
      <c r="B4" s="64" t="s">
        <v>2</v>
      </c>
      <c r="C4" s="64" t="s">
        <v>37</v>
      </c>
      <c r="D4" s="30">
        <f>D2</f>
        <v>5830</v>
      </c>
      <c r="E4" s="29">
        <f t="shared" si="0"/>
        <v>182</v>
      </c>
      <c r="F4" s="29">
        <f>D4+D5</f>
        <v>8580</v>
      </c>
      <c r="G4" s="29">
        <f t="shared" si="1"/>
        <v>268</v>
      </c>
      <c r="H4" s="51" t="s">
        <v>45</v>
      </c>
      <c r="I4" s="51" t="s">
        <v>45</v>
      </c>
      <c r="J4" s="51" t="s">
        <v>45</v>
      </c>
      <c r="K4" s="51" t="s">
        <v>45</v>
      </c>
      <c r="L4" s="51" t="s">
        <v>45</v>
      </c>
      <c r="M4" s="51" t="s">
        <v>45</v>
      </c>
      <c r="N4" s="51" t="s">
        <v>45</v>
      </c>
      <c r="O4" s="51" t="s">
        <v>45</v>
      </c>
      <c r="P4" s="51" t="s">
        <v>45</v>
      </c>
      <c r="Q4" s="51" t="s">
        <v>45</v>
      </c>
      <c r="R4" s="51" t="s">
        <v>45</v>
      </c>
      <c r="S4" s="51" t="s">
        <v>45</v>
      </c>
      <c r="T4" s="51" t="s">
        <v>45</v>
      </c>
    </row>
    <row r="5" spans="1:20" ht="15">
      <c r="A5" s="64" t="s">
        <v>6</v>
      </c>
      <c r="B5" s="64" t="s">
        <v>2</v>
      </c>
      <c r="C5" s="64" t="s">
        <v>38</v>
      </c>
      <c r="D5" s="30">
        <f>D3</f>
        <v>2750</v>
      </c>
      <c r="E5" s="29">
        <f t="shared" si="0"/>
        <v>86</v>
      </c>
      <c r="F5" s="29">
        <f>F4</f>
        <v>8580</v>
      </c>
      <c r="G5" s="29">
        <f t="shared" si="1"/>
        <v>268</v>
      </c>
      <c r="H5" s="51" t="s">
        <v>45</v>
      </c>
      <c r="I5" s="51" t="s">
        <v>45</v>
      </c>
      <c r="J5" s="51" t="s">
        <v>45</v>
      </c>
      <c r="K5" s="51" t="s">
        <v>45</v>
      </c>
      <c r="L5" s="51" t="s">
        <v>45</v>
      </c>
      <c r="M5" s="51" t="s">
        <v>45</v>
      </c>
      <c r="N5" s="51" t="s">
        <v>45</v>
      </c>
      <c r="O5" s="51" t="s">
        <v>45</v>
      </c>
      <c r="P5" s="51" t="s">
        <v>45</v>
      </c>
      <c r="Q5" s="51" t="s">
        <v>45</v>
      </c>
      <c r="R5" s="51" t="s">
        <v>45</v>
      </c>
      <c r="S5" s="51" t="s">
        <v>45</v>
      </c>
      <c r="T5" s="51" t="s">
        <v>45</v>
      </c>
    </row>
    <row r="6" spans="1:20" ht="15">
      <c r="A6" s="64" t="s">
        <v>43</v>
      </c>
      <c r="B6" s="64" t="s">
        <v>1</v>
      </c>
      <c r="C6" s="64" t="s">
        <v>0</v>
      </c>
      <c r="D6" s="28">
        <v>1050</v>
      </c>
      <c r="E6" s="29">
        <f t="shared" si="0"/>
        <v>33</v>
      </c>
      <c r="F6" s="31" t="s">
        <v>45</v>
      </c>
      <c r="G6" s="31" t="s">
        <v>45</v>
      </c>
      <c r="H6" s="51" t="s">
        <v>45</v>
      </c>
      <c r="I6" s="58">
        <f>$E$6*I1</f>
        <v>33</v>
      </c>
      <c r="J6" s="58">
        <f t="shared" ref="J6:T6" si="3">$E$6*J1</f>
        <v>66</v>
      </c>
      <c r="K6" s="58">
        <f t="shared" si="3"/>
        <v>99</v>
      </c>
      <c r="L6" s="58">
        <f t="shared" si="3"/>
        <v>132</v>
      </c>
      <c r="M6" s="58">
        <f t="shared" si="3"/>
        <v>165</v>
      </c>
      <c r="N6" s="58">
        <f t="shared" si="3"/>
        <v>198</v>
      </c>
      <c r="O6" s="58">
        <f t="shared" si="3"/>
        <v>231</v>
      </c>
      <c r="P6" s="58">
        <f t="shared" si="3"/>
        <v>264</v>
      </c>
      <c r="Q6" s="58">
        <f t="shared" si="3"/>
        <v>297</v>
      </c>
      <c r="R6" s="58">
        <f t="shared" si="3"/>
        <v>330</v>
      </c>
      <c r="S6" s="58">
        <f t="shared" si="3"/>
        <v>363</v>
      </c>
      <c r="T6" s="58">
        <f t="shared" si="3"/>
        <v>396</v>
      </c>
    </row>
    <row r="7" spans="1:20" ht="15">
      <c r="A7" s="64" t="s">
        <v>43</v>
      </c>
      <c r="B7" s="64" t="s">
        <v>2</v>
      </c>
      <c r="C7" s="64" t="s">
        <v>0</v>
      </c>
      <c r="D7" s="28">
        <v>1550</v>
      </c>
      <c r="E7" s="29">
        <f t="shared" si="0"/>
        <v>48</v>
      </c>
      <c r="F7" s="31" t="s">
        <v>45</v>
      </c>
      <c r="G7" s="31" t="s">
        <v>45</v>
      </c>
      <c r="H7" s="51" t="s">
        <v>45</v>
      </c>
      <c r="I7" s="58">
        <f>$E$7*I1</f>
        <v>48</v>
      </c>
      <c r="J7" s="58">
        <f t="shared" ref="J7:T7" si="4">$E$7*J1</f>
        <v>96</v>
      </c>
      <c r="K7" s="58">
        <f t="shared" si="4"/>
        <v>144</v>
      </c>
      <c r="L7" s="58">
        <f t="shared" si="4"/>
        <v>192</v>
      </c>
      <c r="M7" s="58">
        <f t="shared" si="4"/>
        <v>240</v>
      </c>
      <c r="N7" s="58">
        <f t="shared" si="4"/>
        <v>288</v>
      </c>
      <c r="O7" s="58">
        <f t="shared" si="4"/>
        <v>336</v>
      </c>
      <c r="P7" s="58">
        <f t="shared" si="4"/>
        <v>384</v>
      </c>
      <c r="Q7" s="58">
        <f t="shared" si="4"/>
        <v>432</v>
      </c>
      <c r="R7" s="58">
        <f t="shared" si="4"/>
        <v>480</v>
      </c>
      <c r="S7" s="58">
        <f t="shared" si="4"/>
        <v>528</v>
      </c>
      <c r="T7" s="58">
        <f t="shared" si="4"/>
        <v>576</v>
      </c>
    </row>
    <row r="8" spans="1:20" ht="15">
      <c r="A8" s="64" t="s">
        <v>43</v>
      </c>
      <c r="B8" s="64" t="s">
        <v>43</v>
      </c>
      <c r="C8" s="64" t="s">
        <v>3</v>
      </c>
      <c r="D8" s="28">
        <v>1700</v>
      </c>
      <c r="E8" s="29">
        <f t="shared" si="0"/>
        <v>53</v>
      </c>
      <c r="F8" s="31" t="s">
        <v>45</v>
      </c>
      <c r="G8" s="31" t="s">
        <v>45</v>
      </c>
      <c r="H8" s="51" t="s">
        <v>45</v>
      </c>
      <c r="I8" s="58">
        <f>$E$8*I1</f>
        <v>53</v>
      </c>
      <c r="J8" s="58">
        <f t="shared" ref="J8:T8" si="5">$E$8*J1</f>
        <v>106</v>
      </c>
      <c r="K8" s="58">
        <f t="shared" si="5"/>
        <v>159</v>
      </c>
      <c r="L8" s="58">
        <f t="shared" si="5"/>
        <v>212</v>
      </c>
      <c r="M8" s="58">
        <f t="shared" si="5"/>
        <v>265</v>
      </c>
      <c r="N8" s="58">
        <f t="shared" si="5"/>
        <v>318</v>
      </c>
      <c r="O8" s="58">
        <f t="shared" si="5"/>
        <v>371</v>
      </c>
      <c r="P8" s="58">
        <f t="shared" si="5"/>
        <v>424</v>
      </c>
      <c r="Q8" s="58">
        <f t="shared" si="5"/>
        <v>477</v>
      </c>
      <c r="R8" s="58">
        <f t="shared" si="5"/>
        <v>530</v>
      </c>
      <c r="S8" s="58">
        <f t="shared" si="5"/>
        <v>583</v>
      </c>
      <c r="T8" s="58">
        <f t="shared" si="5"/>
        <v>636</v>
      </c>
    </row>
  </sheetData>
  <pageMargins left="0.7" right="0.7" top="0.75" bottom="0.75" header="0.3" footer="0.3"/>
  <ignoredErrors>
    <ignoredError sqref="F2:F5 F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F30D0-949F-4E0C-A15C-9C8743FB7CE7}">
  <sheetPr>
    <tabColor theme="1"/>
  </sheetPr>
  <dimension ref="A1:N14"/>
  <sheetViews>
    <sheetView workbookViewId="0">
      <selection activeCell="F8" sqref="A8:F9"/>
    </sheetView>
  </sheetViews>
  <sheetFormatPr defaultRowHeight="14.25"/>
  <cols>
    <col min="1" max="1" width="21.5703125" style="15" customWidth="1"/>
    <col min="2" max="2" width="36.28515625" style="15" bestFit="1" customWidth="1"/>
    <col min="3" max="3" width="11.85546875" style="15" bestFit="1" customWidth="1"/>
    <col min="4" max="4" width="28" style="15" customWidth="1"/>
    <col min="5" max="5" width="20.28515625" style="15" customWidth="1"/>
    <col min="6" max="6" width="14" style="15" customWidth="1"/>
    <col min="7" max="7" width="47.28515625" style="15" customWidth="1"/>
    <col min="8" max="8" width="9.85546875" style="15" bestFit="1" customWidth="1"/>
    <col min="9" max="9" width="9.140625" style="15"/>
    <col min="10" max="10" width="30.140625" style="15" customWidth="1"/>
    <col min="11" max="11" width="9.85546875" style="15" bestFit="1" customWidth="1"/>
    <col min="12" max="12" width="9.140625" style="15"/>
    <col min="13" max="13" width="35.42578125" style="15" customWidth="1"/>
    <col min="14" max="16384" width="9.140625" style="15"/>
  </cols>
  <sheetData>
    <row r="1" spans="1:14" ht="60">
      <c r="A1" s="16" t="s">
        <v>62</v>
      </c>
      <c r="B1" s="16" t="s">
        <v>63</v>
      </c>
      <c r="C1" s="16" t="s">
        <v>64</v>
      </c>
      <c r="D1" s="18" t="s">
        <v>51</v>
      </c>
      <c r="E1" s="18" t="s">
        <v>52</v>
      </c>
      <c r="F1" s="18" t="s">
        <v>49</v>
      </c>
    </row>
    <row r="2" spans="1:14">
      <c r="A2" s="15" t="s">
        <v>33</v>
      </c>
      <c r="B2" s="15" t="str">
        <f>'Summer Calculator'!B3</f>
        <v>Choose Residency</v>
      </c>
      <c r="C2" s="42">
        <f>IF(B2="Resident","R",IF(B2="Non-Resident","NR",0))</f>
        <v>0</v>
      </c>
    </row>
    <row r="3" spans="1:14">
      <c r="A3" s="15" t="s">
        <v>25</v>
      </c>
      <c r="B3" s="15" t="str">
        <f>'Summer Calculator'!B5</f>
        <v>Choose Level</v>
      </c>
      <c r="C3" s="42">
        <f>IF(B3="Undergraduate","UG",IF(B3="Graduate/Professional","GR",0))</f>
        <v>0</v>
      </c>
    </row>
    <row r="4" spans="1:14">
      <c r="A4" s="15" t="s">
        <v>46</v>
      </c>
      <c r="B4" s="15" t="str">
        <f>'Summer Calculator'!B7</f>
        <v>Choose Level and College (Program)</v>
      </c>
      <c r="C4" s="42" t="s">
        <v>45</v>
      </c>
      <c r="D4" s="15" t="str">
        <f>VLOOKUP(B4,Tuition!A1:I294,5,FALSE)</f>
        <v>Resident Tuition, Fees, and College Tuition Per Credit Hour</v>
      </c>
      <c r="E4" s="15" t="str">
        <f>VLOOKUP(B4,Tuition!A1:J294,6,FALSE)</f>
        <v>Non-Resident Tuition, Fees, and College Tuition Per Credit Hour</v>
      </c>
      <c r="F4" s="15" t="str">
        <f>VLOOKUP(B4,Tuition!A1:K294,7,FALSE)</f>
        <v>Uncapped?</v>
      </c>
    </row>
    <row r="5" spans="1:14">
      <c r="A5" s="15" t="s">
        <v>68</v>
      </c>
      <c r="B5" s="15">
        <f>'Summer Calculator'!B9</f>
        <v>1</v>
      </c>
    </row>
    <row r="6" spans="1:14">
      <c r="A6" s="15" t="s">
        <v>69</v>
      </c>
      <c r="B6" s="15">
        <f>'Summer Calculator'!B11</f>
        <v>1</v>
      </c>
    </row>
    <row r="7" spans="1:14" ht="28.5">
      <c r="A7" s="43" t="s">
        <v>70</v>
      </c>
      <c r="B7" s="15" t="str">
        <f>IF(C3="UG",12,IF(C3="GR",9,"#VALUE"))</f>
        <v>#VALUE</v>
      </c>
    </row>
    <row r="9" spans="1:14" ht="15">
      <c r="K9" s="59" t="s">
        <v>85</v>
      </c>
    </row>
    <row r="10" spans="1:14" ht="28.5">
      <c r="A10" s="44" t="s">
        <v>65</v>
      </c>
      <c r="B10" s="61" t="str">
        <f>IF(C2="R",D4,IF(C2="NR",E4,"#VALUE"))</f>
        <v>#VALUE</v>
      </c>
      <c r="C10" s="57"/>
      <c r="D10" s="44" t="s">
        <v>4</v>
      </c>
      <c r="E10" s="60">
        <f>IF(AND(C3="UG",B5&gt;=12),475,(IF(AND(C3="UG",B5&gt;=9),356,(IF(AND(C3="UG",B5&gt;=6),238,(IF(AND(C3="UG",B5&lt;=5),119,0)))))))</f>
        <v>0</v>
      </c>
      <c r="F10" s="57"/>
      <c r="G10" s="57" t="s">
        <v>75</v>
      </c>
      <c r="H10" s="60" t="str">
        <f>IF(C3="UG",Other!G2,IF(C3="GR",Other!#REF!,"#VALUE"))</f>
        <v>#VALUE</v>
      </c>
      <c r="I10" s="57"/>
      <c r="J10" s="44" t="s">
        <v>78</v>
      </c>
      <c r="K10" s="61">
        <f>IF(B5&lt;6,0,IF(AND(B5&gt;=6,B6&lt;12),Other!E8*B6,IF(AND(B5&gt;=6,B6&gt;=12),Other!E8*12)))</f>
        <v>0</v>
      </c>
      <c r="L10" s="57"/>
      <c r="M10" s="44" t="s">
        <v>82</v>
      </c>
      <c r="N10" s="57">
        <f>IF(B6=0,"#VALUE",IF(B6&lt;12,Other!E6*B6,IF(B6&gt;=12,Other!E6*12,"#VALUE")))</f>
        <v>33</v>
      </c>
    </row>
    <row r="11" spans="1:14" ht="15">
      <c r="A11" s="44" t="s">
        <v>66</v>
      </c>
      <c r="B11" s="61">
        <f>IF(B5&lt;B7,B5,IF(B5&gt;=B7,B7,"#VALUE"))</f>
        <v>1</v>
      </c>
      <c r="C11" s="57"/>
      <c r="D11" s="44" t="s">
        <v>5</v>
      </c>
      <c r="E11" s="60">
        <f>IF(AND(C3="GR",B5&gt;=6),475,(IF(AND(C3="GR",B5&gt;=4),356,(IF(AND(C3="GR",B5=3),238,(IF(AND(C3="GR",B5&lt;=2),119,0)))))))</f>
        <v>0</v>
      </c>
      <c r="F11" s="57"/>
      <c r="G11" s="59" t="s">
        <v>77</v>
      </c>
      <c r="H11" s="60" t="e">
        <f>IF(B6=0,"#VALUE",IF(B6&lt;12,B6*H10,IF(B6&gt;=12,12*H10,"#VALUE")))</f>
        <v>#VALUE!</v>
      </c>
      <c r="I11" s="57"/>
      <c r="J11" s="44" t="s">
        <v>79</v>
      </c>
      <c r="K11" s="61">
        <f>IF(B5&lt;3,0,IF(AND(B5&gt;=3,B6&lt;12),Other!E8*B6,IF(AND(B5&gt;=3,B6&gt;=12),Other!E8*12)))</f>
        <v>0</v>
      </c>
      <c r="L11" s="57"/>
      <c r="M11" s="44" t="s">
        <v>83</v>
      </c>
      <c r="N11" s="57">
        <f>IF(B6=0,"#VALUE",IF(B6&lt;12,Other!E7*B6,IF(B6&gt;=12,Other!E7*12,"#VALUE")))</f>
        <v>48</v>
      </c>
    </row>
    <row r="12" spans="1:14" ht="15">
      <c r="A12" s="44" t="s">
        <v>67</v>
      </c>
      <c r="B12" s="61">
        <f>B5</f>
        <v>1</v>
      </c>
      <c r="C12" s="57"/>
      <c r="D12" s="45" t="s">
        <v>81</v>
      </c>
      <c r="E12" s="60" t="str">
        <f>IF(C3="UG",E10,IF(C3="GR",E11,"#VALUE"))</f>
        <v>#VALUE</v>
      </c>
      <c r="F12" s="57"/>
      <c r="G12" s="57"/>
      <c r="H12" s="57"/>
      <c r="I12" s="57"/>
      <c r="J12" s="45" t="s">
        <v>80</v>
      </c>
      <c r="K12" s="60" t="str">
        <f>IF(C3="UG",K10,IF(C3="GR",K11,"#VALUE"))</f>
        <v>#VALUE</v>
      </c>
      <c r="L12" s="57"/>
      <c r="M12" s="45" t="s">
        <v>84</v>
      </c>
      <c r="N12" s="57" t="str">
        <f>IF(C2="R",N10,IF(C2="NR",N11,"#VALUE"))</f>
        <v>#VALUE</v>
      </c>
    </row>
    <row r="13" spans="1:14">
      <c r="A13" s="44" t="s">
        <v>71</v>
      </c>
      <c r="B13" s="61" t="str">
        <f>IF(F4="Y",B12,IF(F4="N",B11,"#VALUE"))</f>
        <v>#VALUE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15">
      <c r="A14" s="45" t="s">
        <v>72</v>
      </c>
      <c r="B14" s="61" t="e">
        <f>B13*B10</f>
        <v>#VALUE!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E797B-E89E-468B-9AE2-DA6AF1349DF7}">
  <sheetPr>
    <tabColor theme="1"/>
  </sheetPr>
  <dimension ref="A1:B3"/>
  <sheetViews>
    <sheetView workbookViewId="0">
      <selection activeCell="B3" sqref="B3"/>
    </sheetView>
  </sheetViews>
  <sheetFormatPr defaultRowHeight="12.75"/>
  <cols>
    <col min="1" max="1" width="17.85546875" style="2" bestFit="1" customWidth="1"/>
    <col min="2" max="2" width="25.85546875" style="2" customWidth="1"/>
    <col min="3" max="16384" width="9.140625" style="2"/>
  </cols>
  <sheetData>
    <row r="1" spans="1:2" s="41" customFormat="1">
      <c r="A1" s="41" t="s">
        <v>56</v>
      </c>
      <c r="B1" s="41" t="s">
        <v>59</v>
      </c>
    </row>
    <row r="2" spans="1:2">
      <c r="A2" s="2" t="s">
        <v>1</v>
      </c>
      <c r="B2" s="2" t="s">
        <v>28</v>
      </c>
    </row>
    <row r="3" spans="1:2">
      <c r="A3" s="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Summer Calculator</vt:lpstr>
      <vt:lpstr>Tuition</vt:lpstr>
      <vt:lpstr>TF</vt:lpstr>
      <vt:lpstr>Books</vt:lpstr>
      <vt:lpstr>Other</vt:lpstr>
      <vt:lpstr>Calcs</vt:lpstr>
      <vt:lpstr>Defined Names</vt:lpstr>
      <vt:lpstr>Level</vt:lpstr>
      <vt:lpstr>Program</vt:lpstr>
      <vt:lpstr>Residency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Evie</dc:creator>
  <cp:lastModifiedBy>Nicole Solomon</cp:lastModifiedBy>
  <cp:lastPrinted>2015-04-02T12:05:05Z</cp:lastPrinted>
  <dcterms:created xsi:type="dcterms:W3CDTF">2007-01-27T22:30:57Z</dcterms:created>
  <dcterms:modified xsi:type="dcterms:W3CDTF">2022-02-09T20:02:42Z</dcterms:modified>
</cp:coreProperties>
</file>